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085" activeTab="0"/>
  </bookViews>
  <sheets>
    <sheet name="entrata" sheetId="1" r:id="rId1"/>
    <sheet name="spesa" sheetId="2" r:id="rId2"/>
    <sheet name="riepilogo" sheetId="3" r:id="rId3"/>
    <sheet name="Istruzioni" sheetId="4" r:id="rId4"/>
  </sheets>
  <definedNames>
    <definedName name="_xlnm.Print_Area" localSheetId="0">'entrata'!$A$1:$G$41</definedName>
    <definedName name="_xlnm.Print_Area" localSheetId="2">'riepilogo'!$A$1:$K$46</definedName>
    <definedName name="_xlnm.Print_Area" localSheetId="1">'spesa'!$A$1:$F$121</definedName>
  </definedNames>
  <calcPr fullCalcOnLoad="1"/>
</workbook>
</file>

<file path=xl/sharedStrings.xml><?xml version="1.0" encoding="utf-8"?>
<sst xmlns="http://schemas.openxmlformats.org/spreadsheetml/2006/main" count="174" uniqueCount="98">
  <si>
    <t>ENTE:</t>
  </si>
  <si>
    <t>ENTE DI GESTIONE DELLE AREE PROTETTE DELLE ALPI MARITTIME</t>
  </si>
  <si>
    <t xml:space="preserve"> TEMPI INDETERMINATI - entrata</t>
  </si>
  <si>
    <t>CAP.</t>
  </si>
  <si>
    <t xml:space="preserve"> totale accertamenti</t>
  </si>
  <si>
    <t>descrizione</t>
  </si>
  <si>
    <t>dettaglio accertamenti</t>
  </si>
  <si>
    <t>riscossioni</t>
  </si>
  <si>
    <t>residui</t>
  </si>
  <si>
    <t>totale</t>
  </si>
  <si>
    <t>Recuperi vari (sciopero/mandati ammin) T.I.</t>
  </si>
  <si>
    <t>CAP</t>
  </si>
  <si>
    <t>previsioni finali</t>
  </si>
  <si>
    <t>accertamenti</t>
  </si>
  <si>
    <t>economie</t>
  </si>
  <si>
    <t>tot</t>
  </si>
  <si>
    <t>totale impegni per capitolo</t>
  </si>
  <si>
    <t>dettaglio impegni</t>
  </si>
  <si>
    <t>pagamenti</t>
  </si>
  <si>
    <t>4010;4011</t>
  </si>
  <si>
    <t>stipendi personale a tempo indeterminato</t>
  </si>
  <si>
    <t>4070;4071</t>
  </si>
  <si>
    <t>4090;4091</t>
  </si>
  <si>
    <t>4510 4511</t>
  </si>
  <si>
    <t>oneri personale a tempo indeterminato</t>
  </si>
  <si>
    <t xml:space="preserve">4570 4571 </t>
  </si>
  <si>
    <t>4590 4591</t>
  </si>
  <si>
    <t>servizio mensa</t>
  </si>
  <si>
    <t>Indennità funzione dirigente</t>
  </si>
  <si>
    <t xml:space="preserve"> totale impegni per capitolo</t>
  </si>
  <si>
    <t>4010;4011;4070;4071;4090;4091</t>
  </si>
  <si>
    <t>4510 4511 4570 4571 4590 4591</t>
  </si>
  <si>
    <t>controllo</t>
  </si>
  <si>
    <t>Integrazione F.E.S. con fondi propri</t>
  </si>
  <si>
    <t>lavoro straordinario con fondi propri</t>
  </si>
  <si>
    <t>adeguamento valore dei buoni pasto</t>
  </si>
  <si>
    <t>stipendio tempo determinato</t>
  </si>
  <si>
    <t>somministrazione lavoro temporaneo</t>
  </si>
  <si>
    <t xml:space="preserve">Ente: </t>
  </si>
  <si>
    <t>tot. Dettaglio</t>
  </si>
  <si>
    <t>eccedenze</t>
  </si>
  <si>
    <t>eccedenze su residui</t>
  </si>
  <si>
    <t>TOT.</t>
  </si>
  <si>
    <t>impegni</t>
  </si>
  <si>
    <t>economie da ress.</t>
  </si>
  <si>
    <t>4010 4011 4070 4071  4090 4091</t>
  </si>
  <si>
    <t>TOT</t>
  </si>
  <si>
    <t>fondi propri</t>
  </si>
  <si>
    <t>E/U</t>
  </si>
  <si>
    <t>economie su residui</t>
  </si>
  <si>
    <t>economie su fondi propri</t>
  </si>
  <si>
    <t>totale economie</t>
  </si>
  <si>
    <t>residui perenti su personale reiscritti</t>
  </si>
  <si>
    <t>CAP. 4090</t>
  </si>
  <si>
    <t>CAP. 6010</t>
  </si>
  <si>
    <t>FSE 2017</t>
  </si>
  <si>
    <t>TOTALE</t>
  </si>
  <si>
    <t>CAP. 5070</t>
  </si>
  <si>
    <t>assunzioni T.D.
missione 7</t>
  </si>
  <si>
    <t>CAP. 5090</t>
  </si>
  <si>
    <t>assunzioni T.D.
missione 9</t>
  </si>
  <si>
    <t>TOTALE AVANZO PERSONALE 2017</t>
  </si>
  <si>
    <t>OGGETTO: Note per la compilazione schede per definizione avanzo vincolato al personale anno 2004</t>
  </si>
  <si>
    <t>Il file inviato si compone di tre fogli di lavoro. Sono evidenziati in rosa i campi che devono essere compilati dagli Enti di Gestione, gli altri campi contengono formule e agganci automatici, sono protetti e non richiedono inserimenti.</t>
  </si>
  <si>
    <t>I fogli di lavoro vanno compilati nell’ordine Entrata – Spesa - Riepilogo</t>
  </si>
  <si>
    <r>
      <t xml:space="preserve">Foglio n. 1 – Entrata: </t>
    </r>
    <r>
      <rPr>
        <sz val="12"/>
        <rFont val="Times New Roman"/>
        <family val="1"/>
      </rPr>
      <t>gli importi rosa di colonna B devono corrispondere al totale degli accertamenti sui capitoli 15 e 440: è necessario prestare attenzione al fatto che il cap. 15 si trova sia nella parte dell’entrata dedicata ai tempi indeterminati che a quella dedicata ai tempi determinati e che il totale degli accertamenti sul cap. 15 sarà dato dalla somma degli importi indicati nella parte superiore e inferiore del foglio.</t>
    </r>
  </si>
  <si>
    <t>Sono disponibili righe vuote per l’inserimento di descrizioni e di accertamenti diversi da quelli standard previsti.</t>
  </si>
  <si>
    <r>
      <t xml:space="preserve">Foglio n. 2 – Spesa: </t>
    </r>
    <r>
      <rPr>
        <sz val="12"/>
        <rFont val="Times New Roman"/>
        <family val="1"/>
      </rPr>
      <t xml:space="preserve">il foglio è articolato in 4 tabelle distinte dedicate ai tempi indeterminati fondi Regionali, ai tempi determinati fondi Regionali, ai tempi indeterminati fondi propri e  ai tempi determinati fondi propri. </t>
    </r>
  </si>
  <si>
    <r>
      <t xml:space="preserve">Diversi capitoli costituiscono oggetto di più tabelle.  E’ necessario prestare attenzione al fatto che un capitolo si trovi in più tabelle ricomprese nel foglio e compilare gli importi rosa della colonna B indicando solo gli impegni sul capitolo fatti a fronte di un determinato tipo di entrata oggetto della tabella: a titolo di verifica consultare il foglio riepilogo - tabella totale spesa - colonna impegni, dove devono essere riportati </t>
    </r>
    <r>
      <rPr>
        <b/>
        <sz val="12"/>
        <rFont val="Times New Roman"/>
        <family val="1"/>
      </rPr>
      <t>in automatico</t>
    </r>
    <r>
      <rPr>
        <sz val="12"/>
        <rFont val="Times New Roman"/>
        <family val="1"/>
      </rPr>
      <t xml:space="preserve"> esattamente gli importi risultanti dal conto consuntivo 2004.  </t>
    </r>
  </si>
  <si>
    <t>E’ stata prevista l’esigenza di alcuni Enti di indicare, nelle tabelle dedicate ai tempi determinati fondi Regionali e fondi propri, capitoli diversi da quelli preventivati: i campi sono stati preparati in modo da garantire gli agganci e le quadrature con gli altri dati, l’utilizzo di questi capitoli potrà però provocare la duplicazione di alcuni capitoli indicati nel foglio Riepilogo – tabella totale spesa, di cui andranno verificati con il conto consuntivo solo gli importi indicati nella riga 20 dedicata ai totali.</t>
  </si>
  <si>
    <r>
      <t xml:space="preserve">Foglio n. 3 – Riepilogo: </t>
    </r>
    <r>
      <rPr>
        <sz val="12"/>
        <rFont val="Times New Roman"/>
        <family val="1"/>
      </rPr>
      <t>questo foglio è quasi totalmente compilato in automatico. Verificare la congruità di quanto qui risultante in automatico con i dati del conto consuntivo 2004.</t>
    </r>
  </si>
  <si>
    <t>Va compilata la colonna economie da residui con i dati risultanti dal conto consuntivo 2004.</t>
  </si>
  <si>
    <t>I dati relativi alle economie 2003 devono essere tratti per i tempi indeterminati dallo schema allegato alla determinazione regionale di liquidazione del saldo 2004 e per i tempi determinati dal proprio schema di ripartizione dell’avanzo 2003 o dalle risultanze della tabella 1 della scheda di richiesta fondi personale 2004 compilata negli ultimi mesi dell’anno passato.</t>
  </si>
  <si>
    <t xml:space="preserve"> </t>
  </si>
  <si>
    <t>FSE 2018 + UCIRCA + FONDO PO</t>
  </si>
  <si>
    <t>stipendi tempo determinato (sost. maternità)</t>
  </si>
  <si>
    <t>tempi determinati (interinale)</t>
  </si>
  <si>
    <t>4070, 5070, 5090</t>
  </si>
  <si>
    <t>avanzo 2018</t>
  </si>
  <si>
    <t>omogeneizzazione Giordano C.</t>
  </si>
  <si>
    <t>FSE 2018</t>
  </si>
  <si>
    <t>RISULTATO PO</t>
  </si>
  <si>
    <t>arretrati dipendente
congedo L. 104/92</t>
  </si>
  <si>
    <t>avanzo per bilancio 2019</t>
  </si>
  <si>
    <t>ENTRATE PROPRIE 30000-35000</t>
  </si>
  <si>
    <t>economia 2017 da tabella riepilogativa settore Gestione</t>
  </si>
  <si>
    <t>DISTRIBUZIONE AVANZO PERSONALE 2018 VINCOLATO AL PERSONALE</t>
  </si>
  <si>
    <t>FSE 2019</t>
  </si>
  <si>
    <t>TEMPI INDETERMINATI - SPESA FONDI REGIONE PIEMONTE 2018</t>
  </si>
  <si>
    <t>TEMPI DETERMINATI - SPESA FONDI REGIONE PIEMONTE 2018</t>
  </si>
  <si>
    <t>TOTALE SPESA - FONDI REGIONE PIEMONTE 2018</t>
  </si>
  <si>
    <t>TEMPI INDETERMINATI - SPESA FONDI PROPRI 2018</t>
  </si>
  <si>
    <t>TEMPI DETERMINATI - SPESA FONDI PROPRI 2018</t>
  </si>
  <si>
    <t>TOTALE - spesa - FONDI PROPRI 2018</t>
  </si>
  <si>
    <t>TEMPI DETERMINATI - entrata 2018</t>
  </si>
  <si>
    <t>TOTALE ENTRATA - FONDI REGIONE PIEMONTE 2018</t>
  </si>
  <si>
    <t>TOTALE - spesa 2018</t>
  </si>
  <si>
    <t>TOTALE - entrata 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</si>
</sst>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[$€-410]\ #,##0.00;[Red]\-[$€-410]\ #,##0.00"/>
  </numFmts>
  <fonts count="47"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162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0" fillId="0" borderId="11" xfId="0" applyNumberFormat="1" applyBorder="1" applyAlignment="1">
      <alignment/>
    </xf>
    <xf numFmtId="4" fontId="0" fillId="34" borderId="11" xfId="0" applyNumberFormat="1" applyFill="1" applyBorder="1" applyAlignment="1" applyProtection="1">
      <alignment/>
      <protection locked="0"/>
    </xf>
    <xf numFmtId="4" fontId="0" fillId="34" borderId="10" xfId="0" applyNumberFormat="1" applyFill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4" fontId="0" fillId="33" borderId="12" xfId="0" applyNumberFormat="1" applyFill="1" applyBorder="1" applyAlignment="1">
      <alignment/>
    </xf>
    <xf numFmtId="1" fontId="0" fillId="0" borderId="13" xfId="0" applyNumberFormat="1" applyBorder="1" applyAlignment="1">
      <alignment/>
    </xf>
    <xf numFmtId="4" fontId="0" fillId="33" borderId="1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1" fontId="0" fillId="0" borderId="0" xfId="0" applyNumberFormat="1" applyAlignment="1">
      <alignment horizontal="right"/>
    </xf>
    <xf numFmtId="1" fontId="1" fillId="0" borderId="10" xfId="0" applyNumberFormat="1" applyFont="1" applyBorder="1" applyAlignment="1">
      <alignment horizontal="right" vertical="center"/>
    </xf>
    <xf numFmtId="1" fontId="0" fillId="0" borderId="11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4" fontId="0" fillId="34" borderId="14" xfId="0" applyNumberFormat="1" applyFill="1" applyBorder="1" applyAlignment="1" applyProtection="1">
      <alignment/>
      <protection locked="0"/>
    </xf>
    <xf numFmtId="4" fontId="0" fillId="35" borderId="10" xfId="0" applyNumberFormat="1" applyFill="1" applyBorder="1" applyAlignment="1">
      <alignment horizontal="right"/>
    </xf>
    <xf numFmtId="4" fontId="0" fillId="35" borderId="14" xfId="0" applyNumberFormat="1" applyFill="1" applyBorder="1" applyAlignment="1">
      <alignment/>
    </xf>
    <xf numFmtId="0" fontId="4" fillId="0" borderId="0" xfId="0" applyFont="1" applyAlignment="1">
      <alignment/>
    </xf>
    <xf numFmtId="4" fontId="0" fillId="34" borderId="15" xfId="0" applyNumberFormat="1" applyFill="1" applyBorder="1" applyAlignment="1" applyProtection="1">
      <alignment/>
      <protection locked="0"/>
    </xf>
    <xf numFmtId="4" fontId="0" fillId="35" borderId="11" xfId="0" applyNumberFormat="1" applyFill="1" applyBorder="1" applyAlignment="1">
      <alignment horizontal="right"/>
    </xf>
    <xf numFmtId="4" fontId="0" fillId="35" borderId="15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1" fontId="0" fillId="0" borderId="13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33" borderId="0" xfId="0" applyNumberFormat="1" applyFill="1" applyAlignment="1">
      <alignment/>
    </xf>
    <xf numFmtId="4" fontId="0" fillId="33" borderId="16" xfId="0" applyNumberFormat="1" applyFill="1" applyBorder="1" applyAlignment="1">
      <alignment/>
    </xf>
    <xf numFmtId="4" fontId="0" fillId="34" borderId="13" xfId="0" applyNumberFormat="1" applyFill="1" applyBorder="1" applyAlignment="1" applyProtection="1">
      <alignment/>
      <protection locked="0"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4" fontId="0" fillId="33" borderId="11" xfId="0" applyNumberFormat="1" applyFill="1" applyBorder="1" applyAlignment="1">
      <alignment/>
    </xf>
    <xf numFmtId="1" fontId="0" fillId="0" borderId="18" xfId="0" applyNumberFormat="1" applyBorder="1" applyAlignment="1">
      <alignment horizontal="right"/>
    </xf>
    <xf numFmtId="4" fontId="0" fillId="35" borderId="14" xfId="0" applyNumberFormat="1" applyFill="1" applyBorder="1" applyAlignment="1">
      <alignment horizontal="right"/>
    </xf>
    <xf numFmtId="4" fontId="0" fillId="35" borderId="11" xfId="0" applyNumberFormat="1" applyFill="1" applyBorder="1" applyAlignment="1">
      <alignment/>
    </xf>
    <xf numFmtId="1" fontId="0" fillId="34" borderId="10" xfId="0" applyNumberFormat="1" applyFill="1" applyBorder="1" applyAlignment="1" applyProtection="1">
      <alignment horizontal="right"/>
      <protection locked="0"/>
    </xf>
    <xf numFmtId="4" fontId="4" fillId="34" borderId="11" xfId="0" applyNumberFormat="1" applyFont="1" applyFill="1" applyBorder="1" applyAlignment="1" applyProtection="1">
      <alignment/>
      <protection locked="0"/>
    </xf>
    <xf numFmtId="1" fontId="1" fillId="33" borderId="10" xfId="0" applyNumberFormat="1" applyFont="1" applyFill="1" applyBorder="1" applyAlignment="1">
      <alignment horizontal="right" vertical="center" wrapText="1"/>
    </xf>
    <xf numFmtId="1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1" fontId="1" fillId="35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1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1" fontId="0" fillId="34" borderId="11" xfId="0" applyNumberFormat="1" applyFill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1" fillId="0" borderId="10" xfId="42" applyNumberFormat="1" applyFont="1" applyBorder="1" applyAlignment="1">
      <alignment/>
    </xf>
    <xf numFmtId="4" fontId="1" fillId="33" borderId="10" xfId="42" applyNumberFormat="1" applyFont="1" applyFill="1" applyBorder="1" applyAlignment="1">
      <alignment/>
    </xf>
    <xf numFmtId="4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64" fontId="0" fillId="0" borderId="0" xfId="60" applyFont="1" applyAlignment="1">
      <alignment/>
    </xf>
    <xf numFmtId="164" fontId="0" fillId="0" borderId="0" xfId="0" applyNumberFormat="1" applyAlignment="1">
      <alignment/>
    </xf>
    <xf numFmtId="164" fontId="4" fillId="0" borderId="0" xfId="6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>
      <alignment wrapText="1"/>
    </xf>
    <xf numFmtId="165" fontId="1" fillId="35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0" borderId="10" xfId="44" applyNumberFormat="1" applyFont="1" applyBorder="1" applyAlignment="1">
      <alignment/>
    </xf>
    <xf numFmtId="0" fontId="0" fillId="0" borderId="10" xfId="0" applyBorder="1" applyAlignment="1">
      <alignment/>
    </xf>
    <xf numFmtId="4" fontId="9" fillId="0" borderId="0" xfId="0" applyNumberFormat="1" applyFont="1" applyAlignment="1">
      <alignment horizontal="center" vertical="center"/>
    </xf>
    <xf numFmtId="4" fontId="0" fillId="0" borderId="10" xfId="0" applyNumberFormat="1" applyBorder="1" applyAlignment="1">
      <alignment wrapText="1"/>
    </xf>
    <xf numFmtId="4" fontId="1" fillId="0" borderId="19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4" xfId="0" applyNumberFormat="1" applyFont="1" applyFill="1" applyBorder="1" applyAlignment="1">
      <alignment/>
    </xf>
    <xf numFmtId="4" fontId="1" fillId="34" borderId="1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20" xfId="0" applyBorder="1" applyAlignment="1">
      <alignment/>
    </xf>
    <xf numFmtId="0" fontId="10" fillId="35" borderId="0" xfId="0" applyFont="1" applyFill="1" applyAlignment="1">
      <alignment horizontal="justify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4" fontId="4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" fontId="1" fillId="35" borderId="13" xfId="0" applyNumberFormat="1" applyFont="1" applyFill="1" applyBorder="1" applyAlignment="1">
      <alignment/>
    </xf>
    <xf numFmtId="4" fontId="1" fillId="35" borderId="13" xfId="0" applyNumberFormat="1" applyFont="1" applyFill="1" applyBorder="1" applyAlignment="1">
      <alignment/>
    </xf>
    <xf numFmtId="1" fontId="1" fillId="0" borderId="21" xfId="0" applyNumberFormat="1" applyFont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right"/>
    </xf>
    <xf numFmtId="4" fontId="0" fillId="33" borderId="21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2" fontId="0" fillId="34" borderId="21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 horizontal="right"/>
    </xf>
    <xf numFmtId="165" fontId="0" fillId="34" borderId="21" xfId="44" applyFill="1" applyBorder="1" applyAlignment="1" applyProtection="1">
      <alignment/>
      <protection locked="0"/>
    </xf>
    <xf numFmtId="4" fontId="0" fillId="34" borderId="21" xfId="0" applyNumberFormat="1" applyFill="1" applyBorder="1" applyAlignment="1" applyProtection="1">
      <alignment/>
      <protection locked="0"/>
    </xf>
    <xf numFmtId="165" fontId="0" fillId="34" borderId="21" xfId="44" applyFont="1" applyFill="1" applyBorder="1" applyAlignment="1" applyProtection="1">
      <alignment/>
      <protection locked="0"/>
    </xf>
    <xf numFmtId="1" fontId="0" fillId="0" borderId="21" xfId="0" applyNumberFormat="1" applyBorder="1" applyAlignment="1">
      <alignment/>
    </xf>
    <xf numFmtId="4" fontId="0" fillId="34" borderId="10" xfId="0" applyNumberFormat="1" applyFill="1" applyBorder="1" applyAlignment="1" applyProtection="1">
      <alignment horizontal="left"/>
      <protection locked="0"/>
    </xf>
    <xf numFmtId="4" fontId="0" fillId="34" borderId="10" xfId="0" applyNumberFormat="1" applyFill="1" applyBorder="1" applyAlignment="1" applyProtection="1">
      <alignment horizontal="center"/>
      <protection locked="0"/>
    </xf>
    <xf numFmtId="4" fontId="0" fillId="35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left"/>
    </xf>
    <xf numFmtId="4" fontId="0" fillId="35" borderId="10" xfId="0" applyNumberFormat="1" applyFill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4" borderId="0" xfId="0" applyFont="1" applyFill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/>
    </xf>
    <xf numFmtId="0" fontId="6" fillId="36" borderId="0" xfId="0" applyFont="1" applyFill="1" applyAlignment="1" applyProtection="1">
      <alignment horizontal="center"/>
      <protection locked="0"/>
    </xf>
    <xf numFmtId="1" fontId="1" fillId="0" borderId="13" xfId="0" applyNumberFormat="1" applyFont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164" fontId="0" fillId="0" borderId="13" xfId="6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64" fontId="0" fillId="0" borderId="10" xfId="6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164" fontId="0" fillId="0" borderId="10" xfId="60" applyFon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164" fontId="0" fillId="0" borderId="20" xfId="60" applyFont="1" applyBorder="1" applyAlignment="1">
      <alignment/>
    </xf>
    <xf numFmtId="0" fontId="0" fillId="0" borderId="10" xfId="0" applyBorder="1" applyAlignment="1">
      <alignment wrapText="1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9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zoomScalePageLayoutView="0" workbookViewId="0" topLeftCell="A1">
      <selection activeCell="A38" sqref="A38"/>
    </sheetView>
  </sheetViews>
  <sheetFormatPr defaultColWidth="9.140625" defaultRowHeight="32.25" customHeight="1"/>
  <cols>
    <col min="1" max="1" width="6.28125" style="1" customWidth="1"/>
    <col min="2" max="2" width="14.28125" style="0" customWidth="1"/>
    <col min="3" max="3" width="17.7109375" style="0" customWidth="1"/>
    <col min="4" max="4" width="20.421875" style="0" customWidth="1"/>
    <col min="5" max="5" width="18.421875" style="2" customWidth="1"/>
    <col min="6" max="7" width="17.7109375" style="0" customWidth="1"/>
    <col min="8" max="8" width="13.57421875" style="0" customWidth="1"/>
    <col min="9" max="9" width="11.00390625" style="0" customWidth="1"/>
    <col min="10" max="10" width="17.421875" style="0" customWidth="1"/>
  </cols>
  <sheetData>
    <row r="1" spans="2:7" ht="25.5" customHeight="1">
      <c r="B1" s="3" t="s">
        <v>0</v>
      </c>
      <c r="C1" s="124" t="s">
        <v>1</v>
      </c>
      <c r="D1" s="124"/>
      <c r="E1" s="124"/>
      <c r="F1" s="124"/>
      <c r="G1" s="3">
        <v>2018</v>
      </c>
    </row>
    <row r="2" spans="1:7" ht="20.25" customHeight="1">
      <c r="A2" s="122" t="s">
        <v>2</v>
      </c>
      <c r="B2" s="122"/>
      <c r="C2" s="122"/>
      <c r="D2" s="122"/>
      <c r="E2" s="122"/>
      <c r="F2" s="122"/>
      <c r="G2" s="122"/>
    </row>
    <row r="3" spans="1:7" s="8" customFormat="1" ht="32.25" customHeight="1">
      <c r="A3" s="4" t="s">
        <v>3</v>
      </c>
      <c r="B3" s="5" t="s">
        <v>4</v>
      </c>
      <c r="C3" s="125" t="s">
        <v>5</v>
      </c>
      <c r="D3" s="125"/>
      <c r="E3" s="7" t="s">
        <v>6</v>
      </c>
      <c r="F3" s="6" t="s">
        <v>7</v>
      </c>
      <c r="G3" s="6" t="s">
        <v>8</v>
      </c>
    </row>
    <row r="4" spans="1:7" ht="12.75">
      <c r="A4" s="9">
        <v>1500</v>
      </c>
      <c r="B4" s="10">
        <v>2825700</v>
      </c>
      <c r="C4" s="116"/>
      <c r="D4" s="116"/>
      <c r="E4" s="11">
        <v>155000</v>
      </c>
      <c r="F4" s="11">
        <v>155000</v>
      </c>
      <c r="G4" s="12">
        <f aca="true" t="shared" si="0" ref="G4:G17">E4-F4</f>
        <v>0</v>
      </c>
    </row>
    <row r="5" spans="1:7" ht="12.75">
      <c r="A5" s="13"/>
      <c r="B5" s="14"/>
      <c r="C5" s="116"/>
      <c r="D5" s="116"/>
      <c r="E5" s="11">
        <v>250000</v>
      </c>
      <c r="F5" s="11">
        <v>250000</v>
      </c>
      <c r="G5" s="12">
        <f t="shared" si="0"/>
        <v>0</v>
      </c>
    </row>
    <row r="6" spans="1:8" ht="12.75">
      <c r="A6" s="13"/>
      <c r="B6" s="14"/>
      <c r="C6" s="116"/>
      <c r="D6" s="116"/>
      <c r="E6" s="11">
        <v>70000</v>
      </c>
      <c r="F6" s="11">
        <v>70000</v>
      </c>
      <c r="G6" s="12">
        <f t="shared" si="0"/>
        <v>0</v>
      </c>
      <c r="H6" s="2"/>
    </row>
    <row r="7" spans="1:7" ht="12.75">
      <c r="A7" s="13"/>
      <c r="B7" s="14"/>
      <c r="C7" s="116"/>
      <c r="D7" s="116"/>
      <c r="E7" s="11">
        <v>280000</v>
      </c>
      <c r="F7" s="11">
        <v>280000</v>
      </c>
      <c r="G7" s="12">
        <f t="shared" si="0"/>
        <v>0</v>
      </c>
    </row>
    <row r="8" spans="1:7" ht="12.75">
      <c r="A8" s="13"/>
      <c r="B8" s="14"/>
      <c r="C8" s="116"/>
      <c r="D8" s="116"/>
      <c r="E8" s="11">
        <v>530000</v>
      </c>
      <c r="F8" s="11">
        <v>530000</v>
      </c>
      <c r="G8" s="12">
        <f t="shared" si="0"/>
        <v>0</v>
      </c>
    </row>
    <row r="9" spans="1:7" ht="12.75">
      <c r="A9" s="13"/>
      <c r="B9" s="14"/>
      <c r="C9" s="116"/>
      <c r="D9" s="116"/>
      <c r="E9" s="11">
        <v>325000</v>
      </c>
      <c r="F9" s="11">
        <v>325000</v>
      </c>
      <c r="G9" s="12">
        <f t="shared" si="0"/>
        <v>0</v>
      </c>
    </row>
    <row r="10" spans="1:7" ht="12.75">
      <c r="A10" s="13"/>
      <c r="B10" s="14"/>
      <c r="C10" s="116"/>
      <c r="D10" s="116"/>
      <c r="E10" s="11">
        <v>335000</v>
      </c>
      <c r="F10" s="11">
        <v>335000</v>
      </c>
      <c r="G10" s="12">
        <f t="shared" si="0"/>
        <v>0</v>
      </c>
    </row>
    <row r="11" spans="1:7" ht="12.75">
      <c r="A11" s="13"/>
      <c r="B11" s="14"/>
      <c r="C11" s="116"/>
      <c r="D11" s="116"/>
      <c r="E11" s="11">
        <v>370000</v>
      </c>
      <c r="F11" s="11">
        <v>370000</v>
      </c>
      <c r="G11" s="12">
        <f t="shared" si="0"/>
        <v>0</v>
      </c>
    </row>
    <row r="12" spans="1:7" ht="12.75">
      <c r="A12" s="13"/>
      <c r="B12" s="14"/>
      <c r="C12" s="116"/>
      <c r="D12" s="116"/>
      <c r="E12" s="11">
        <v>510700</v>
      </c>
      <c r="F12" s="11">
        <v>510700</v>
      </c>
      <c r="G12" s="12">
        <f t="shared" si="0"/>
        <v>0</v>
      </c>
    </row>
    <row r="13" spans="1:7" ht="12.75">
      <c r="A13" s="13"/>
      <c r="B13" s="14"/>
      <c r="C13" s="116"/>
      <c r="D13" s="116"/>
      <c r="E13" s="11">
        <v>0</v>
      </c>
      <c r="F13" s="11">
        <v>0</v>
      </c>
      <c r="G13" s="12">
        <f t="shared" si="0"/>
        <v>0</v>
      </c>
    </row>
    <row r="14" spans="1:7" ht="12.75">
      <c r="A14" s="13"/>
      <c r="B14" s="14"/>
      <c r="C14" s="116"/>
      <c r="D14" s="116"/>
      <c r="E14" s="11">
        <v>0</v>
      </c>
      <c r="F14" s="11">
        <v>0</v>
      </c>
      <c r="G14" s="12">
        <f t="shared" si="0"/>
        <v>0</v>
      </c>
    </row>
    <row r="15" spans="1:7" ht="12.75">
      <c r="A15" s="13"/>
      <c r="B15" s="14"/>
      <c r="C15" s="116"/>
      <c r="D15" s="116"/>
      <c r="E15" s="11">
        <v>0</v>
      </c>
      <c r="F15" s="11">
        <v>0</v>
      </c>
      <c r="G15" s="12">
        <f t="shared" si="0"/>
        <v>0</v>
      </c>
    </row>
    <row r="16" spans="1:7" ht="12.75">
      <c r="A16" s="13"/>
      <c r="B16" s="14"/>
      <c r="C16" s="116"/>
      <c r="D16" s="116"/>
      <c r="E16" s="11">
        <v>0</v>
      </c>
      <c r="F16" s="11">
        <v>0</v>
      </c>
      <c r="G16" s="12">
        <f t="shared" si="0"/>
        <v>0</v>
      </c>
    </row>
    <row r="17" spans="1:7" ht="12.75">
      <c r="A17" s="13"/>
      <c r="B17" s="14"/>
      <c r="C17" s="116"/>
      <c r="D17" s="116"/>
      <c r="E17" s="11">
        <v>0</v>
      </c>
      <c r="F17" s="11">
        <v>0</v>
      </c>
      <c r="G17" s="12">
        <f t="shared" si="0"/>
        <v>0</v>
      </c>
    </row>
    <row r="18" spans="1:7" ht="12.75">
      <c r="A18" s="15"/>
      <c r="B18" s="16"/>
      <c r="C18" s="120" t="s">
        <v>9</v>
      </c>
      <c r="D18" s="120"/>
      <c r="E18" s="17">
        <f>SUM(E4:E17)</f>
        <v>2825700</v>
      </c>
      <c r="F18" s="17">
        <f>SUM(F4:F17)</f>
        <v>2825700</v>
      </c>
      <c r="G18" s="17">
        <f>SUM(G4:G17)</f>
        <v>0</v>
      </c>
    </row>
    <row r="19" spans="1:7" ht="12.75">
      <c r="A19" s="9">
        <v>44000</v>
      </c>
      <c r="B19" s="10">
        <f>E26</f>
        <v>15982.82</v>
      </c>
      <c r="C19" s="116" t="s">
        <v>10</v>
      </c>
      <c r="D19" s="116"/>
      <c r="E19" s="11">
        <f>16532.82-550</f>
        <v>15982.82</v>
      </c>
      <c r="F19" s="11">
        <f>E19</f>
        <v>15982.82</v>
      </c>
      <c r="G19" s="12">
        <f>E19-F19</f>
        <v>0</v>
      </c>
    </row>
    <row r="20" spans="1:7" ht="12.75">
      <c r="A20" s="13"/>
      <c r="B20" s="14"/>
      <c r="C20" s="116"/>
      <c r="D20" s="116"/>
      <c r="E20" s="11">
        <v>0</v>
      </c>
      <c r="F20" s="11">
        <v>0</v>
      </c>
      <c r="G20" s="12">
        <f aca="true" t="shared" si="1" ref="G20:G25">E20-F20</f>
        <v>0</v>
      </c>
    </row>
    <row r="21" spans="1:7" ht="12.75">
      <c r="A21" s="13"/>
      <c r="B21" s="14"/>
      <c r="C21" s="116"/>
      <c r="D21" s="116"/>
      <c r="E21" s="11">
        <v>0</v>
      </c>
      <c r="F21" s="11">
        <v>0</v>
      </c>
      <c r="G21" s="12">
        <f t="shared" si="1"/>
        <v>0</v>
      </c>
    </row>
    <row r="22" spans="1:7" ht="12.75">
      <c r="A22" s="13"/>
      <c r="B22" s="14"/>
      <c r="C22" s="116"/>
      <c r="D22" s="116"/>
      <c r="E22" s="11">
        <v>0</v>
      </c>
      <c r="F22" s="11">
        <v>0</v>
      </c>
      <c r="G22" s="12">
        <f t="shared" si="1"/>
        <v>0</v>
      </c>
    </row>
    <row r="23" spans="1:7" ht="12.75">
      <c r="A23" s="13"/>
      <c r="B23" s="14"/>
      <c r="C23" s="116"/>
      <c r="D23" s="116"/>
      <c r="E23" s="11">
        <v>0</v>
      </c>
      <c r="F23" s="11">
        <v>0</v>
      </c>
      <c r="G23" s="12">
        <f t="shared" si="1"/>
        <v>0</v>
      </c>
    </row>
    <row r="24" spans="1:7" ht="12.75">
      <c r="A24" s="13"/>
      <c r="B24" s="14"/>
      <c r="C24" s="116"/>
      <c r="D24" s="116"/>
      <c r="E24" s="11">
        <v>0</v>
      </c>
      <c r="F24" s="11">
        <v>0</v>
      </c>
      <c r="G24" s="12">
        <f t="shared" si="1"/>
        <v>0</v>
      </c>
    </row>
    <row r="25" spans="1:7" ht="12.75">
      <c r="A25" s="13"/>
      <c r="B25" s="14"/>
      <c r="C25" s="116"/>
      <c r="D25" s="116"/>
      <c r="E25" s="11">
        <v>0</v>
      </c>
      <c r="F25" s="11">
        <v>0</v>
      </c>
      <c r="G25" s="12">
        <f t="shared" si="1"/>
        <v>0</v>
      </c>
    </row>
    <row r="26" spans="1:7" ht="12.75">
      <c r="A26" s="13"/>
      <c r="B26" s="14"/>
      <c r="C26" s="120" t="s">
        <v>9</v>
      </c>
      <c r="D26" s="120"/>
      <c r="E26" s="17">
        <f>SUM(E19:E25)</f>
        <v>15982.82</v>
      </c>
      <c r="F26" s="17">
        <f>SUM(F19:F25)</f>
        <v>15982.82</v>
      </c>
      <c r="G26" s="17">
        <f>SUM(G19:G25)</f>
        <v>0</v>
      </c>
    </row>
    <row r="27" spans="1:7" ht="12.75">
      <c r="A27" s="18"/>
      <c r="B27" s="19">
        <f>SUM(B4:B26)</f>
        <v>2841682.82</v>
      </c>
      <c r="C27" s="121"/>
      <c r="D27" s="121"/>
      <c r="E27" s="19">
        <f>SUM(E26,E18)</f>
        <v>2841682.82</v>
      </c>
      <c r="F27" s="19">
        <f>SUM(F26,F18)</f>
        <v>2841682.82</v>
      </c>
      <c r="G27" s="19">
        <f>SUM(G26,G18)</f>
        <v>0</v>
      </c>
    </row>
    <row r="28" spans="2:4" ht="12.75">
      <c r="B28" s="2"/>
      <c r="C28" s="2"/>
      <c r="D28" s="2"/>
    </row>
    <row r="29" spans="1:7" ht="20.25" customHeight="1">
      <c r="A29" s="122" t="s">
        <v>94</v>
      </c>
      <c r="B29" s="122"/>
      <c r="C29" s="122"/>
      <c r="D29" s="122"/>
      <c r="E29" s="122"/>
      <c r="F29" s="122"/>
      <c r="G29" s="122"/>
    </row>
    <row r="30" spans="1:7" ht="32.25" customHeight="1">
      <c r="A30" s="20" t="s">
        <v>3</v>
      </c>
      <c r="B30" s="5" t="s">
        <v>4</v>
      </c>
      <c r="C30" s="123" t="s">
        <v>5</v>
      </c>
      <c r="D30" s="123"/>
      <c r="E30" s="7" t="s">
        <v>6</v>
      </c>
      <c r="F30" s="6" t="s">
        <v>7</v>
      </c>
      <c r="G30" s="21" t="s">
        <v>8</v>
      </c>
    </row>
    <row r="31" spans="1:7" ht="12.75">
      <c r="A31" s="22">
        <v>1500</v>
      </c>
      <c r="B31" s="11">
        <v>0</v>
      </c>
      <c r="C31" s="116"/>
      <c r="D31" s="116"/>
      <c r="E31" s="11">
        <v>0</v>
      </c>
      <c r="F31" s="11">
        <v>0</v>
      </c>
      <c r="G31" s="12">
        <f>E31-F31</f>
        <v>0</v>
      </c>
    </row>
    <row r="32" spans="1:7" ht="12.75">
      <c r="A32" s="9"/>
      <c r="B32" s="17"/>
      <c r="C32" s="116"/>
      <c r="D32" s="116"/>
      <c r="E32" s="11">
        <v>0</v>
      </c>
      <c r="F32" s="11">
        <v>0</v>
      </c>
      <c r="G32" s="12">
        <f>E32-F32</f>
        <v>0</v>
      </c>
    </row>
    <row r="33" spans="1:7" ht="12.75">
      <c r="A33" s="13"/>
      <c r="B33" s="17"/>
      <c r="C33" s="116"/>
      <c r="D33" s="116"/>
      <c r="E33" s="11">
        <v>0</v>
      </c>
      <c r="F33" s="11">
        <v>0</v>
      </c>
      <c r="G33" s="12">
        <f>E33-F33</f>
        <v>0</v>
      </c>
    </row>
    <row r="34" spans="1:7" ht="12.75">
      <c r="A34" s="13"/>
      <c r="B34" s="17"/>
      <c r="C34" s="117"/>
      <c r="D34" s="117"/>
      <c r="E34" s="11">
        <v>0</v>
      </c>
      <c r="F34" s="11">
        <v>0</v>
      </c>
      <c r="G34" s="12">
        <f>E34-F34</f>
        <v>0</v>
      </c>
    </row>
    <row r="35" spans="1:7" ht="12.75">
      <c r="A35" s="18"/>
      <c r="B35" s="19">
        <f>SUM(B31:B34)</f>
        <v>0</v>
      </c>
      <c r="C35" s="118"/>
      <c r="D35" s="118"/>
      <c r="E35" s="19">
        <f>SUM(E31:E34)</f>
        <v>0</v>
      </c>
      <c r="F35" s="19">
        <f>SUM(F31:F34)</f>
        <v>0</v>
      </c>
      <c r="G35" s="19">
        <f>SUM(G31:G34)</f>
        <v>0</v>
      </c>
    </row>
    <row r="36" spans="2:4" ht="57" customHeight="1">
      <c r="B36" s="2"/>
      <c r="C36" s="2"/>
      <c r="D36" s="2"/>
    </row>
    <row r="37" spans="1:6" ht="29.25" customHeight="1">
      <c r="A37" s="119" t="s">
        <v>95</v>
      </c>
      <c r="B37" s="119"/>
      <c r="C37" s="119"/>
      <c r="D37" s="119"/>
      <c r="E37" s="119"/>
      <c r="F37" s="119"/>
    </row>
    <row r="38" spans="1:6" ht="25.5">
      <c r="A38" s="23" t="s">
        <v>11</v>
      </c>
      <c r="B38" s="5" t="s">
        <v>12</v>
      </c>
      <c r="C38" s="5" t="s">
        <v>13</v>
      </c>
      <c r="D38" s="5" t="s">
        <v>7</v>
      </c>
      <c r="E38" s="5" t="s">
        <v>8</v>
      </c>
      <c r="F38" s="5" t="s">
        <v>14</v>
      </c>
    </row>
    <row r="39" spans="1:6" ht="12.75">
      <c r="A39" s="24">
        <v>1500</v>
      </c>
      <c r="B39" s="11">
        <v>2521357.42</v>
      </c>
      <c r="C39" s="17">
        <f>E18+E35</f>
        <v>2825700</v>
      </c>
      <c r="D39" s="17">
        <f>F18+F35</f>
        <v>2825700</v>
      </c>
      <c r="E39" s="17">
        <f>C39-D39</f>
        <v>0</v>
      </c>
      <c r="F39" s="17">
        <f>B39-C39</f>
        <v>-304342.5800000001</v>
      </c>
    </row>
    <row r="40" spans="1:6" ht="12.75">
      <c r="A40" s="25">
        <v>44000</v>
      </c>
      <c r="B40" s="11">
        <v>15637.17</v>
      </c>
      <c r="C40" s="17">
        <f>E26</f>
        <v>15982.82</v>
      </c>
      <c r="D40" s="17">
        <f>F26</f>
        <v>15982.82</v>
      </c>
      <c r="E40" s="17">
        <f>C40-D40</f>
        <v>0</v>
      </c>
      <c r="F40" s="17">
        <f>B40-C40</f>
        <v>-345.64999999999964</v>
      </c>
    </row>
    <row r="41" spans="1:6" ht="12.75">
      <c r="A41" s="26" t="s">
        <v>15</v>
      </c>
      <c r="B41" s="27">
        <f>SUM(B39:B40)</f>
        <v>2536994.59</v>
      </c>
      <c r="C41" s="27">
        <f>SUM(C39:C40)</f>
        <v>2841682.82</v>
      </c>
      <c r="D41" s="27">
        <f>SUM(D39:D40)</f>
        <v>2841682.82</v>
      </c>
      <c r="E41" s="27">
        <f>SUM(E39:E40)</f>
        <v>0</v>
      </c>
      <c r="F41" s="27">
        <f>SUM(F39:F40)</f>
        <v>-304688.2300000001</v>
      </c>
    </row>
    <row r="49" ht="30" customHeight="1"/>
    <row r="50" ht="22.5" customHeight="1"/>
    <row r="51" ht="12.75"/>
    <row r="59" ht="4.5" customHeight="1"/>
    <row r="60" ht="3" customHeight="1"/>
  </sheetData>
  <sheetProtection selectLockedCells="1" selectUnlockedCells="1"/>
  <mergeCells count="35">
    <mergeCell ref="C1:F1"/>
    <mergeCell ref="A2:G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31:D31"/>
    <mergeCell ref="C19:D19"/>
    <mergeCell ref="C20:D20"/>
    <mergeCell ref="C21:D21"/>
    <mergeCell ref="C22:D22"/>
    <mergeCell ref="C23:D23"/>
    <mergeCell ref="C24:D24"/>
    <mergeCell ref="C32:D32"/>
    <mergeCell ref="C33:D33"/>
    <mergeCell ref="C34:D34"/>
    <mergeCell ref="C35:D35"/>
    <mergeCell ref="A37:F37"/>
    <mergeCell ref="C25:D25"/>
    <mergeCell ref="C26:D26"/>
    <mergeCell ref="C27:D27"/>
    <mergeCell ref="A29:G29"/>
    <mergeCell ref="C30:D30"/>
  </mergeCells>
  <printOptions horizontalCentered="1"/>
  <pageMargins left="0.7875" right="0.7875" top="0.3701388888888889" bottom="0.22013888888888888" header="0.5118055555555555" footer="0.5118055555555555"/>
  <pageSetup horizontalDpi="600" verticalDpi="600" orientation="landscape" paperSize="9" scale="90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0"/>
  <sheetViews>
    <sheetView view="pageBreakPreview" zoomScaleSheetLayoutView="100" zoomScalePageLayoutView="0" workbookViewId="0" topLeftCell="A103">
      <selection activeCell="A113" sqref="A113"/>
    </sheetView>
  </sheetViews>
  <sheetFormatPr defaultColWidth="9.140625" defaultRowHeight="14.25" customHeight="1"/>
  <cols>
    <col min="1" max="1" width="28.7109375" style="28" customWidth="1"/>
    <col min="2" max="2" width="14.28125" style="0" customWidth="1"/>
    <col min="3" max="3" width="39.8515625" style="0" customWidth="1"/>
    <col min="4" max="4" width="14.28125" style="2" customWidth="1"/>
    <col min="5" max="6" width="15.7109375" style="0" customWidth="1"/>
    <col min="7" max="8" width="10.140625" style="0" customWidth="1"/>
  </cols>
  <sheetData>
    <row r="1" spans="1:6" ht="20.25" customHeight="1">
      <c r="A1" s="128" t="s">
        <v>88</v>
      </c>
      <c r="B1" s="128"/>
      <c r="C1" s="128"/>
      <c r="D1" s="128"/>
      <c r="E1" s="128"/>
      <c r="F1" s="128"/>
    </row>
    <row r="2" spans="1:6" ht="30" customHeight="1">
      <c r="A2" s="29" t="s">
        <v>3</v>
      </c>
      <c r="B2" s="5" t="s">
        <v>16</v>
      </c>
      <c r="C2" s="21" t="s">
        <v>5</v>
      </c>
      <c r="D2" s="7" t="s">
        <v>17</v>
      </c>
      <c r="E2" s="6" t="s">
        <v>18</v>
      </c>
      <c r="F2" s="21" t="s">
        <v>8</v>
      </c>
    </row>
    <row r="3" spans="1:6" ht="12.75">
      <c r="A3" s="30" t="s">
        <v>19</v>
      </c>
      <c r="B3" s="10">
        <f>D3+D4+D5</f>
        <v>1205570.41</v>
      </c>
      <c r="C3" s="11" t="s">
        <v>20</v>
      </c>
      <c r="D3" s="11">
        <f>248667.65+8006.43+1500</f>
        <v>258174.08</v>
      </c>
      <c r="E3" s="11">
        <f>D3</f>
        <v>258174.08</v>
      </c>
      <c r="F3" s="12">
        <f>D3-E3</f>
        <v>0</v>
      </c>
    </row>
    <row r="4" spans="1:6" ht="12.75">
      <c r="A4" s="31" t="s">
        <v>21</v>
      </c>
      <c r="B4" s="14"/>
      <c r="C4" s="11"/>
      <c r="D4" s="32">
        <f>131731.88+4210.83+531.01</f>
        <v>136473.72</v>
      </c>
      <c r="E4" s="32">
        <f>D4</f>
        <v>136473.72</v>
      </c>
      <c r="F4" s="12">
        <f>D4-E4</f>
        <v>0</v>
      </c>
    </row>
    <row r="5" spans="1:6" ht="12.75">
      <c r="A5" s="31" t="s">
        <v>22</v>
      </c>
      <c r="B5" s="14"/>
      <c r="C5" s="11"/>
      <c r="D5" s="32">
        <f>766868.94+11250.44+26532.51+6270.72</f>
        <v>810922.6099999999</v>
      </c>
      <c r="E5" s="32">
        <f>D5</f>
        <v>810922.6099999999</v>
      </c>
      <c r="F5" s="12">
        <f>D5-E5</f>
        <v>0</v>
      </c>
    </row>
    <row r="6" spans="1:6" ht="12.75">
      <c r="A6" s="31"/>
      <c r="B6" s="14"/>
      <c r="C6" s="11"/>
      <c r="D6" s="32"/>
      <c r="E6" s="32"/>
      <c r="F6" s="12">
        <f>D6-E6</f>
        <v>0</v>
      </c>
    </row>
    <row r="7" spans="1:6" ht="12.75">
      <c r="A7" s="31"/>
      <c r="B7" s="14"/>
      <c r="C7" s="33" t="s">
        <v>9</v>
      </c>
      <c r="D7" s="34">
        <f>SUM(D3:D6)</f>
        <v>1205570.41</v>
      </c>
      <c r="E7" s="34">
        <f>SUM(E3:E6)</f>
        <v>1205570.41</v>
      </c>
      <c r="F7" s="34">
        <f>SUM(F3:F6)</f>
        <v>0</v>
      </c>
    </row>
    <row r="8" spans="1:6" s="35" customFormat="1" ht="12.75">
      <c r="A8" s="30" t="s">
        <v>23</v>
      </c>
      <c r="B8" s="10">
        <f>D8+D9+D10</f>
        <v>630975.3999999999</v>
      </c>
      <c r="C8" s="11" t="s">
        <v>24</v>
      </c>
      <c r="D8" s="10">
        <f>108533.96+34570.05</f>
        <v>143104.01</v>
      </c>
      <c r="E8" s="11">
        <f>D8</f>
        <v>143104.01</v>
      </c>
      <c r="F8" s="12">
        <f>D8-E8</f>
        <v>0</v>
      </c>
    </row>
    <row r="9" spans="1:6" s="35" customFormat="1" ht="12.75">
      <c r="A9" s="31" t="s">
        <v>25</v>
      </c>
      <c r="B9" s="14"/>
      <c r="C9" s="10"/>
      <c r="D9" s="36">
        <f>51459.89+16403.22+177.19</f>
        <v>68040.3</v>
      </c>
      <c r="E9" s="10">
        <f>D9-177.19</f>
        <v>67863.11</v>
      </c>
      <c r="F9" s="12">
        <f>D9-E9</f>
        <v>177.19000000000233</v>
      </c>
    </row>
    <row r="10" spans="1:6" s="35" customFormat="1" ht="12.75">
      <c r="A10" s="31" t="s">
        <v>26</v>
      </c>
      <c r="B10" s="14"/>
      <c r="C10" s="10"/>
      <c r="D10" s="36">
        <f>322947.06+96884.03</f>
        <v>419831.08999999997</v>
      </c>
      <c r="E10" s="10">
        <f>D10</f>
        <v>419831.08999999997</v>
      </c>
      <c r="F10" s="12">
        <f>D10-E10</f>
        <v>0</v>
      </c>
    </row>
    <row r="11" spans="1:6" s="35" customFormat="1" ht="12.75">
      <c r="A11" s="31"/>
      <c r="B11" s="14"/>
      <c r="C11" s="11"/>
      <c r="D11" s="36">
        <v>0</v>
      </c>
      <c r="E11" s="36">
        <v>0</v>
      </c>
      <c r="F11" s="12">
        <f>D11-E11</f>
        <v>0</v>
      </c>
    </row>
    <row r="12" spans="1:6" s="35" customFormat="1" ht="12.75">
      <c r="A12" s="31"/>
      <c r="B12" s="14"/>
      <c r="C12" s="37" t="s">
        <v>9</v>
      </c>
      <c r="D12" s="38">
        <f>SUM(D8:D11)</f>
        <v>630975.3999999999</v>
      </c>
      <c r="E12" s="38">
        <f>SUM(E8:E11)</f>
        <v>630798.21</v>
      </c>
      <c r="F12" s="38">
        <f>SUM(F8:F11)</f>
        <v>177.19000000000233</v>
      </c>
    </row>
    <row r="13" spans="1:6" ht="12.75">
      <c r="A13" s="30">
        <v>6010</v>
      </c>
      <c r="B13" s="39">
        <f>D13+D14+D15</f>
        <v>537822.03</v>
      </c>
      <c r="C13" s="11" t="s">
        <v>74</v>
      </c>
      <c r="D13" s="11">
        <f>333163.36+11000+6010.77</f>
        <v>350174.13</v>
      </c>
      <c r="E13" s="11">
        <v>333163.36</v>
      </c>
      <c r="F13" s="12">
        <f aca="true" t="shared" si="0" ref="F13:F25">D13-E13</f>
        <v>17010.77000000002</v>
      </c>
    </row>
    <row r="14" spans="1:6" ht="12.75">
      <c r="A14" s="31"/>
      <c r="B14" s="14"/>
      <c r="C14" s="11" t="s">
        <v>55</v>
      </c>
      <c r="D14" s="11">
        <v>187647.9</v>
      </c>
      <c r="E14" s="11">
        <v>187647.9</v>
      </c>
      <c r="F14" s="12">
        <f t="shared" si="0"/>
        <v>0</v>
      </c>
    </row>
    <row r="15" spans="1:8" ht="12.75">
      <c r="A15" s="31"/>
      <c r="B15" s="14"/>
      <c r="C15" s="11"/>
      <c r="D15" s="11">
        <v>0</v>
      </c>
      <c r="E15" s="11">
        <v>0</v>
      </c>
      <c r="F15" s="12">
        <f t="shared" si="0"/>
        <v>0</v>
      </c>
      <c r="H15" s="2"/>
    </row>
    <row r="16" spans="1:7" ht="12.75">
      <c r="A16" s="31"/>
      <c r="B16" s="14"/>
      <c r="C16" s="11"/>
      <c r="D16" s="11">
        <v>0</v>
      </c>
      <c r="E16" s="11">
        <v>0</v>
      </c>
      <c r="F16" s="12">
        <f t="shared" si="0"/>
        <v>0</v>
      </c>
      <c r="G16" s="2"/>
    </row>
    <row r="17" spans="1:6" ht="12.75">
      <c r="A17" s="31"/>
      <c r="B17" s="14"/>
      <c r="C17" s="11"/>
      <c r="D17" s="11">
        <v>0</v>
      </c>
      <c r="E17" s="11">
        <v>0</v>
      </c>
      <c r="F17" s="12">
        <f t="shared" si="0"/>
        <v>0</v>
      </c>
    </row>
    <row r="18" spans="1:6" ht="12.75">
      <c r="A18" s="31"/>
      <c r="B18" s="14"/>
      <c r="C18" s="11"/>
      <c r="D18" s="11">
        <v>0</v>
      </c>
      <c r="E18" s="11">
        <v>0</v>
      </c>
      <c r="F18" s="12">
        <f t="shared" si="0"/>
        <v>0</v>
      </c>
    </row>
    <row r="19" spans="1:6" ht="12.75">
      <c r="A19" s="31"/>
      <c r="B19" s="14"/>
      <c r="C19" s="11"/>
      <c r="D19" s="11">
        <v>0</v>
      </c>
      <c r="E19" s="11">
        <v>0</v>
      </c>
      <c r="F19" s="12">
        <f t="shared" si="0"/>
        <v>0</v>
      </c>
    </row>
    <row r="20" spans="1:6" ht="12.75">
      <c r="A20" s="31"/>
      <c r="B20" s="14"/>
      <c r="C20" s="11"/>
      <c r="D20" s="11">
        <v>0</v>
      </c>
      <c r="E20" s="11">
        <v>0</v>
      </c>
      <c r="F20" s="12">
        <f t="shared" si="0"/>
        <v>0</v>
      </c>
    </row>
    <row r="21" spans="1:6" ht="12.75">
      <c r="A21" s="31"/>
      <c r="B21" s="14"/>
      <c r="C21" s="11"/>
      <c r="D21" s="11">
        <v>0</v>
      </c>
      <c r="E21" s="11">
        <v>0</v>
      </c>
      <c r="F21" s="12">
        <f t="shared" si="0"/>
        <v>0</v>
      </c>
    </row>
    <row r="22" spans="1:6" ht="12.75">
      <c r="A22" s="31"/>
      <c r="B22" s="14"/>
      <c r="C22" s="11"/>
      <c r="D22" s="11">
        <v>0</v>
      </c>
      <c r="E22" s="11">
        <v>0</v>
      </c>
      <c r="F22" s="12">
        <f t="shared" si="0"/>
        <v>0</v>
      </c>
    </row>
    <row r="23" spans="1:6" ht="12.75">
      <c r="A23" s="31"/>
      <c r="B23" s="14"/>
      <c r="C23" s="11"/>
      <c r="D23" s="11">
        <v>0</v>
      </c>
      <c r="E23" s="11">
        <v>0</v>
      </c>
      <c r="F23" s="12">
        <f t="shared" si="0"/>
        <v>0</v>
      </c>
    </row>
    <row r="24" spans="1:6" ht="12.75">
      <c r="A24" s="31"/>
      <c r="B24" s="14"/>
      <c r="C24" s="11"/>
      <c r="D24" s="11">
        <v>0</v>
      </c>
      <c r="E24" s="11">
        <v>0</v>
      </c>
      <c r="F24" s="12">
        <f t="shared" si="0"/>
        <v>0</v>
      </c>
    </row>
    <row r="25" spans="1:6" ht="12.75">
      <c r="A25" s="31"/>
      <c r="B25" s="14"/>
      <c r="C25" s="11"/>
      <c r="D25" s="11">
        <v>0</v>
      </c>
      <c r="E25" s="11">
        <v>0</v>
      </c>
      <c r="F25" s="12">
        <f t="shared" si="0"/>
        <v>0</v>
      </c>
    </row>
    <row r="26" spans="1:6" s="35" customFormat="1" ht="12.75">
      <c r="A26" s="31"/>
      <c r="B26" s="14"/>
      <c r="C26" s="33" t="s">
        <v>9</v>
      </c>
      <c r="D26" s="19">
        <f>SUM(D13:D25)</f>
        <v>537822.03</v>
      </c>
      <c r="E26" s="19">
        <f>SUM(E13:E25)</f>
        <v>520811.26</v>
      </c>
      <c r="F26" s="12">
        <f>SUM(F13:F25)</f>
        <v>17010.77000000002</v>
      </c>
    </row>
    <row r="27" spans="1:6" ht="12.75">
      <c r="A27" s="30">
        <v>6510</v>
      </c>
      <c r="B27" s="10">
        <f>D27</f>
        <v>60260.3</v>
      </c>
      <c r="C27" s="11" t="s">
        <v>27</v>
      </c>
      <c r="D27" s="10">
        <v>60260.3</v>
      </c>
      <c r="E27" s="11">
        <v>51118.08</v>
      </c>
      <c r="F27" s="12">
        <f>D27-E27</f>
        <v>9142.220000000001</v>
      </c>
    </row>
    <row r="28" spans="1:6" ht="12.75">
      <c r="A28" s="31"/>
      <c r="B28" s="14"/>
      <c r="C28" s="11"/>
      <c r="D28" s="10">
        <v>0</v>
      </c>
      <c r="E28" s="11">
        <v>0</v>
      </c>
      <c r="F28" s="12">
        <f>D28-E28</f>
        <v>0</v>
      </c>
    </row>
    <row r="29" spans="1:6" ht="12.75">
      <c r="A29" s="31"/>
      <c r="B29" s="14"/>
      <c r="C29" s="11"/>
      <c r="D29" s="10">
        <v>0</v>
      </c>
      <c r="E29" s="11">
        <v>0</v>
      </c>
      <c r="F29" s="12">
        <f>D29-E29</f>
        <v>0</v>
      </c>
    </row>
    <row r="30" spans="1:6" ht="12.75">
      <c r="A30" s="31"/>
      <c r="B30" s="14"/>
      <c r="C30" s="11"/>
      <c r="D30" s="10">
        <v>0</v>
      </c>
      <c r="E30" s="11">
        <v>0</v>
      </c>
      <c r="F30" s="12">
        <f>D30-E30</f>
        <v>0</v>
      </c>
    </row>
    <row r="31" spans="1:6" ht="12.75">
      <c r="A31" s="40"/>
      <c r="B31" s="14"/>
      <c r="C31" s="33" t="s">
        <v>9</v>
      </c>
      <c r="D31" s="19">
        <f>SUM(D27:D30)</f>
        <v>60260.3</v>
      </c>
      <c r="E31" s="19">
        <f>SUM(E27:E30)</f>
        <v>51118.08</v>
      </c>
      <c r="F31" s="19">
        <f>SUM(F27:F30)</f>
        <v>9142.220000000001</v>
      </c>
    </row>
    <row r="32" spans="1:6" ht="12.75">
      <c r="A32" s="30">
        <v>6811</v>
      </c>
      <c r="B32" s="10">
        <v>0</v>
      </c>
      <c r="C32" s="10" t="s">
        <v>28</v>
      </c>
      <c r="D32" s="10">
        <v>41955.4</v>
      </c>
      <c r="E32" s="10">
        <v>41955.4</v>
      </c>
      <c r="F32" s="41">
        <f aca="true" t="shared" si="1" ref="F32:F37">D32-E32</f>
        <v>0</v>
      </c>
    </row>
    <row r="33" spans="1:8" ht="12.75">
      <c r="A33" s="31"/>
      <c r="B33" s="42"/>
      <c r="C33" s="11"/>
      <c r="D33" s="11">
        <v>0</v>
      </c>
      <c r="E33" s="11">
        <v>0</v>
      </c>
      <c r="F33" s="12">
        <f t="shared" si="1"/>
        <v>0</v>
      </c>
      <c r="H33" s="2"/>
    </row>
    <row r="34" spans="1:6" ht="12.75">
      <c r="A34" s="31"/>
      <c r="B34" s="43"/>
      <c r="C34" s="11"/>
      <c r="D34" s="44">
        <v>0</v>
      </c>
      <c r="E34" s="44">
        <v>0</v>
      </c>
      <c r="F34" s="45">
        <f t="shared" si="1"/>
        <v>0</v>
      </c>
    </row>
    <row r="35" spans="1:6" ht="12.75">
      <c r="A35" s="31"/>
      <c r="B35" s="14"/>
      <c r="C35" s="11"/>
      <c r="D35" s="44">
        <v>0</v>
      </c>
      <c r="E35" s="44">
        <v>0</v>
      </c>
      <c r="F35" s="45">
        <f t="shared" si="1"/>
        <v>0</v>
      </c>
    </row>
    <row r="36" spans="1:6" ht="12.75">
      <c r="A36" s="31"/>
      <c r="B36" s="14"/>
      <c r="C36" s="11"/>
      <c r="D36" s="11">
        <v>0</v>
      </c>
      <c r="E36" s="44">
        <v>0</v>
      </c>
      <c r="F36" s="45">
        <f t="shared" si="1"/>
        <v>0</v>
      </c>
    </row>
    <row r="37" spans="1:6" ht="12.75">
      <c r="A37" s="31"/>
      <c r="B37" s="14"/>
      <c r="C37" s="44"/>
      <c r="D37" s="44">
        <v>0</v>
      </c>
      <c r="E37" s="44">
        <v>0</v>
      </c>
      <c r="F37" s="45">
        <f t="shared" si="1"/>
        <v>0</v>
      </c>
    </row>
    <row r="38" spans="1:6" ht="12.75">
      <c r="A38" s="40"/>
      <c r="B38" s="16"/>
      <c r="C38" s="33" t="s">
        <v>9</v>
      </c>
      <c r="D38" s="19">
        <f>SUM(D32:D37)</f>
        <v>41955.4</v>
      </c>
      <c r="E38" s="19">
        <f>SUM(E32:E37)</f>
        <v>41955.4</v>
      </c>
      <c r="F38" s="19">
        <f>SUM(F32:F37)</f>
        <v>0</v>
      </c>
    </row>
    <row r="39" spans="2:6" ht="12.75">
      <c r="B39" s="2"/>
      <c r="C39" s="46"/>
      <c r="E39" s="2"/>
      <c r="F39" s="2"/>
    </row>
    <row r="40" spans="2:6" ht="12.75">
      <c r="B40" s="2"/>
      <c r="C40" s="46"/>
      <c r="E40" s="2"/>
      <c r="F40" s="2"/>
    </row>
    <row r="41" spans="2:3" ht="24" customHeight="1">
      <c r="B41" s="2"/>
      <c r="C41" s="2"/>
    </row>
    <row r="42" spans="1:6" ht="20.25">
      <c r="A42" s="122" t="s">
        <v>89</v>
      </c>
      <c r="B42" s="122"/>
      <c r="C42" s="122"/>
      <c r="D42" s="122"/>
      <c r="E42" s="122"/>
      <c r="F42" s="122"/>
    </row>
    <row r="43" spans="1:6" ht="25.5">
      <c r="A43" s="29" t="s">
        <v>3</v>
      </c>
      <c r="B43" s="5" t="s">
        <v>16</v>
      </c>
      <c r="C43" s="21" t="s">
        <v>5</v>
      </c>
      <c r="D43" s="7" t="s">
        <v>17</v>
      </c>
      <c r="E43" s="6" t="s">
        <v>18</v>
      </c>
      <c r="F43" s="21" t="s">
        <v>8</v>
      </c>
    </row>
    <row r="44" spans="1:6" ht="12.75">
      <c r="A44" s="47">
        <v>4010</v>
      </c>
      <c r="B44" s="10">
        <f>D48</f>
        <v>3250.49</v>
      </c>
      <c r="C44" s="32" t="s">
        <v>75</v>
      </c>
      <c r="D44" s="11">
        <f>1713.96+1536.53</f>
        <v>3250.49</v>
      </c>
      <c r="E44" s="11">
        <v>0</v>
      </c>
      <c r="F44" s="12">
        <f>D44-E44</f>
        <v>3250.49</v>
      </c>
    </row>
    <row r="45" spans="1:6" ht="12.75">
      <c r="A45" s="48"/>
      <c r="B45" s="49"/>
      <c r="C45" s="36"/>
      <c r="D45" s="10">
        <v>0</v>
      </c>
      <c r="E45" s="10">
        <v>0</v>
      </c>
      <c r="F45" s="12">
        <f>D45-E45</f>
        <v>0</v>
      </c>
    </row>
    <row r="46" spans="1:6" ht="12.75">
      <c r="A46" s="31"/>
      <c r="B46" s="14"/>
      <c r="C46" s="36"/>
      <c r="D46" s="10">
        <v>0</v>
      </c>
      <c r="E46" s="10">
        <v>0</v>
      </c>
      <c r="F46" s="12">
        <f>D46-E46</f>
        <v>0</v>
      </c>
    </row>
    <row r="47" spans="1:6" ht="12.75">
      <c r="A47" s="31"/>
      <c r="B47" s="14"/>
      <c r="C47" s="36"/>
      <c r="D47" s="10">
        <v>0</v>
      </c>
      <c r="E47" s="10">
        <v>0</v>
      </c>
      <c r="F47" s="12">
        <f>D47-E47</f>
        <v>0</v>
      </c>
    </row>
    <row r="48" spans="1:6" ht="12.75">
      <c r="A48" s="50"/>
      <c r="B48" s="16"/>
      <c r="C48" s="51" t="s">
        <v>9</v>
      </c>
      <c r="D48" s="19">
        <f>SUM(D44:D47)</f>
        <v>3250.49</v>
      </c>
      <c r="E48" s="19">
        <f>SUM(E44:E47)</f>
        <v>0</v>
      </c>
      <c r="F48" s="19">
        <f>SUM(F44:F47)</f>
        <v>3250.49</v>
      </c>
    </row>
    <row r="49" spans="1:6" ht="12.75">
      <c r="A49" s="47">
        <v>5070</v>
      </c>
      <c r="B49" s="10">
        <f>D53</f>
        <v>207579.94</v>
      </c>
      <c r="C49" s="32" t="s">
        <v>76</v>
      </c>
      <c r="D49" s="11">
        <f>26000+79.94</f>
        <v>26079.94</v>
      </c>
      <c r="E49" s="11">
        <v>8279.53</v>
      </c>
      <c r="F49" s="12">
        <f>D49-E49</f>
        <v>17800.409999999996</v>
      </c>
    </row>
    <row r="50" spans="1:8" ht="12.75">
      <c r="A50" s="31">
        <v>5090</v>
      </c>
      <c r="B50" s="14"/>
      <c r="C50" s="10" t="s">
        <v>76</v>
      </c>
      <c r="D50" s="10">
        <f>170500+11000</f>
        <v>181500</v>
      </c>
      <c r="E50" s="10">
        <v>107346.81</v>
      </c>
      <c r="F50" s="12">
        <f>D50-E50</f>
        <v>74153.19</v>
      </c>
      <c r="H50" s="2"/>
    </row>
    <row r="51" spans="1:8" ht="12.75">
      <c r="A51" s="31"/>
      <c r="B51" s="14"/>
      <c r="C51" s="36"/>
      <c r="D51" s="10">
        <v>0</v>
      </c>
      <c r="E51" s="10">
        <v>0</v>
      </c>
      <c r="F51" s="12">
        <f>D51-E51</f>
        <v>0</v>
      </c>
      <c r="H51" s="2"/>
    </row>
    <row r="52" spans="1:8" ht="12.75">
      <c r="A52" s="31"/>
      <c r="B52" s="14"/>
      <c r="C52" s="10"/>
      <c r="D52" s="10">
        <v>0</v>
      </c>
      <c r="E52" s="10">
        <v>0</v>
      </c>
      <c r="F52" s="12">
        <f>D52-E52</f>
        <v>0</v>
      </c>
      <c r="H52" s="2"/>
    </row>
    <row r="53" spans="1:6" ht="12.75" customHeight="1">
      <c r="A53" s="31"/>
      <c r="B53" s="14"/>
      <c r="C53" s="33" t="s">
        <v>9</v>
      </c>
      <c r="D53" s="52">
        <f>SUM(D49:D52)</f>
        <v>207579.94</v>
      </c>
      <c r="E53" s="52">
        <f>SUM(E49:E52)</f>
        <v>115626.34</v>
      </c>
      <c r="F53" s="52">
        <f>SUM(F49:F52)</f>
        <v>91953.6</v>
      </c>
    </row>
    <row r="54" spans="1:6" ht="12.75">
      <c r="A54" s="53"/>
      <c r="B54" s="44">
        <v>0</v>
      </c>
      <c r="C54" s="10"/>
      <c r="D54" s="10">
        <v>0</v>
      </c>
      <c r="E54" s="11">
        <v>0</v>
      </c>
      <c r="F54" s="41">
        <f>D54-E54</f>
        <v>0</v>
      </c>
    </row>
    <row r="55" spans="1:6" ht="12.75">
      <c r="A55" s="31"/>
      <c r="B55" s="14"/>
      <c r="C55" s="54"/>
      <c r="D55" s="10">
        <v>0</v>
      </c>
      <c r="E55" s="11">
        <v>0</v>
      </c>
      <c r="F55" s="41">
        <f>D55-E55</f>
        <v>0</v>
      </c>
    </row>
    <row r="56" spans="1:6" ht="12.75">
      <c r="A56" s="31"/>
      <c r="B56" s="14"/>
      <c r="C56" s="54"/>
      <c r="D56" s="10">
        <v>0</v>
      </c>
      <c r="E56" s="11">
        <v>0</v>
      </c>
      <c r="F56" s="41">
        <f>D56-E56</f>
        <v>0</v>
      </c>
    </row>
    <row r="57" spans="1:6" ht="12.75">
      <c r="A57" s="31"/>
      <c r="B57" s="14"/>
      <c r="C57" s="54"/>
      <c r="D57" s="10">
        <v>0</v>
      </c>
      <c r="E57" s="11">
        <v>0</v>
      </c>
      <c r="F57" s="41">
        <f>D57-E57</f>
        <v>0</v>
      </c>
    </row>
    <row r="58" spans="1:6" ht="12.75">
      <c r="A58" s="40"/>
      <c r="B58" s="16"/>
      <c r="C58" s="33" t="s">
        <v>9</v>
      </c>
      <c r="D58" s="19">
        <f>SUM(D54:D57)</f>
        <v>0</v>
      </c>
      <c r="E58" s="19">
        <f>SUM(E54:E57)</f>
        <v>0</v>
      </c>
      <c r="F58" s="19">
        <f>SUM(F54:F57)</f>
        <v>0</v>
      </c>
    </row>
    <row r="59" spans="2:3" ht="12.75">
      <c r="B59" s="2"/>
      <c r="C59" s="2"/>
    </row>
    <row r="60" spans="1:6" ht="20.25">
      <c r="A60" s="126" t="s">
        <v>90</v>
      </c>
      <c r="B60" s="126"/>
      <c r="C60" s="126"/>
      <c r="D60" s="126"/>
      <c r="E60" s="126"/>
      <c r="F60" s="126"/>
    </row>
    <row r="61" spans="1:6" ht="25.5">
      <c r="A61" s="55" t="s">
        <v>11</v>
      </c>
      <c r="B61" s="5" t="s">
        <v>12</v>
      </c>
      <c r="C61" s="5" t="s">
        <v>29</v>
      </c>
      <c r="D61" s="5" t="s">
        <v>18</v>
      </c>
      <c r="E61" s="5" t="s">
        <v>8</v>
      </c>
      <c r="F61" s="5" t="s">
        <v>14</v>
      </c>
    </row>
    <row r="62" spans="1:6" ht="12.75">
      <c r="A62" s="56" t="s">
        <v>30</v>
      </c>
      <c r="B62" s="11">
        <f>266500+15000+2000+138000+10000+1000+810000+28000+42000+9000</f>
        <v>1321500</v>
      </c>
      <c r="C62" s="17">
        <f>B3</f>
        <v>1205570.41</v>
      </c>
      <c r="D62" s="17">
        <f>E7</f>
        <v>1205570.41</v>
      </c>
      <c r="E62" s="17">
        <f aca="true" t="shared" si="2" ref="E62:E68">C62-D62</f>
        <v>0</v>
      </c>
      <c r="F62" s="17">
        <f aca="true" t="shared" si="3" ref="F62:F68">B62-C62</f>
        <v>115929.59000000008</v>
      </c>
    </row>
    <row r="63" spans="1:8" ht="12.75">
      <c r="A63" s="57" t="s">
        <v>31</v>
      </c>
      <c r="B63" s="11">
        <f>140000+42500+62000+21500+333500+106000</f>
        <v>705500</v>
      </c>
      <c r="C63" s="17">
        <f>B8</f>
        <v>630975.3999999999</v>
      </c>
      <c r="D63" s="17">
        <f>E12</f>
        <v>630798.21</v>
      </c>
      <c r="E63" s="17">
        <f t="shared" si="2"/>
        <v>177.18999999994412</v>
      </c>
      <c r="F63" s="17">
        <f t="shared" si="3"/>
        <v>74524.6000000001</v>
      </c>
      <c r="H63" s="2"/>
    </row>
    <row r="64" spans="1:6" ht="12.75">
      <c r="A64" s="57" t="s">
        <v>77</v>
      </c>
      <c r="B64" s="11">
        <f>42000+326153.28+3500</f>
        <v>371653.28</v>
      </c>
      <c r="C64" s="17">
        <f>B49+B44</f>
        <v>210830.43</v>
      </c>
      <c r="D64" s="17">
        <f>E53</f>
        <v>115626.34</v>
      </c>
      <c r="E64" s="17">
        <f t="shared" si="2"/>
        <v>95204.09</v>
      </c>
      <c r="F64" s="17">
        <f t="shared" si="3"/>
        <v>160822.85000000003</v>
      </c>
    </row>
    <row r="65" spans="1:6" ht="12.75">
      <c r="A65" s="56">
        <v>6010</v>
      </c>
      <c r="B65" s="11">
        <f>536494.59+187647.9</f>
        <v>724142.49</v>
      </c>
      <c r="C65" s="17">
        <f>B13</f>
        <v>537822.03</v>
      </c>
      <c r="D65" s="17">
        <f>E26</f>
        <v>520811.26</v>
      </c>
      <c r="E65" s="17">
        <f t="shared" si="2"/>
        <v>17010.77000000002</v>
      </c>
      <c r="F65" s="17">
        <f t="shared" si="3"/>
        <v>186320.45999999996</v>
      </c>
    </row>
    <row r="66" spans="1:6" ht="12.75">
      <c r="A66" s="56">
        <v>6510</v>
      </c>
      <c r="B66" s="11">
        <v>65000</v>
      </c>
      <c r="C66" s="17">
        <f>B27</f>
        <v>60260.3</v>
      </c>
      <c r="D66" s="17">
        <f>E31</f>
        <v>51118.08</v>
      </c>
      <c r="E66" s="17">
        <f t="shared" si="2"/>
        <v>9142.220000000001</v>
      </c>
      <c r="F66" s="17">
        <f t="shared" si="3"/>
        <v>4739.699999999997</v>
      </c>
    </row>
    <row r="67" spans="1:6" ht="12.75">
      <c r="A67" s="56">
        <v>6811</v>
      </c>
      <c r="B67" s="11">
        <v>80000</v>
      </c>
      <c r="C67" s="17">
        <v>41955.4</v>
      </c>
      <c r="D67" s="17">
        <f>E38</f>
        <v>41955.4</v>
      </c>
      <c r="E67" s="17">
        <f t="shared" si="2"/>
        <v>0</v>
      </c>
      <c r="F67" s="17">
        <f t="shared" si="3"/>
        <v>38044.6</v>
      </c>
    </row>
    <row r="68" spans="1:6" ht="12.75">
      <c r="A68" s="56"/>
      <c r="B68" s="11">
        <v>0</v>
      </c>
      <c r="C68" s="17">
        <f>B54</f>
        <v>0</v>
      </c>
      <c r="D68" s="17">
        <f>E58</f>
        <v>0</v>
      </c>
      <c r="E68" s="17">
        <f t="shared" si="2"/>
        <v>0</v>
      </c>
      <c r="F68" s="17">
        <f t="shared" si="3"/>
        <v>0</v>
      </c>
    </row>
    <row r="69" spans="1:6" ht="12.75">
      <c r="A69" s="58" t="s">
        <v>15</v>
      </c>
      <c r="B69" s="27">
        <f>SUM(B62:B68)</f>
        <v>3267795.7700000005</v>
      </c>
      <c r="C69" s="27">
        <f>SUM(C62:C68)</f>
        <v>2687413.9699999993</v>
      </c>
      <c r="D69" s="27">
        <f>SUM(D62:D68)</f>
        <v>2565879.6999999997</v>
      </c>
      <c r="E69" s="27">
        <f>SUM(E62:E68)</f>
        <v>121534.26999999996</v>
      </c>
      <c r="F69" s="27">
        <f>SUM(F62:F68)</f>
        <v>580381.8000000002</v>
      </c>
    </row>
    <row r="70" spans="1:6" ht="17.25" customHeight="1">
      <c r="A70" s="127" t="s">
        <v>32</v>
      </c>
      <c r="B70" s="127"/>
      <c r="C70" s="59">
        <f>D7+D12+D26+D31+D38+D48+D53+D58</f>
        <v>2687413.9699999997</v>
      </c>
      <c r="D70" s="59">
        <f>E7+E12+E26+E31+E38+E48+E53+E58</f>
        <v>2565879.6999999997</v>
      </c>
      <c r="E70" s="59">
        <f>F7+F12+F26+F31+F38+F48+F53+F58</f>
        <v>121534.27000000002</v>
      </c>
      <c r="F70" s="59"/>
    </row>
    <row r="71" spans="1:6" ht="16.5" customHeight="1">
      <c r="A71" s="60"/>
      <c r="B71" s="61"/>
      <c r="C71" s="61"/>
      <c r="D71" s="61"/>
      <c r="E71" s="61"/>
      <c r="F71" s="61"/>
    </row>
    <row r="72" spans="1:6" ht="16.5" customHeight="1">
      <c r="A72" s="60"/>
      <c r="B72" s="61"/>
      <c r="C72" s="61"/>
      <c r="D72" s="61"/>
      <c r="E72" s="61"/>
      <c r="F72" s="61"/>
    </row>
    <row r="73" spans="1:6" ht="20.25" customHeight="1">
      <c r="A73" s="122" t="s">
        <v>91</v>
      </c>
      <c r="B73" s="122"/>
      <c r="C73" s="122"/>
      <c r="D73" s="122"/>
      <c r="E73" s="122"/>
      <c r="F73" s="122"/>
    </row>
    <row r="74" spans="1:6" ht="25.5">
      <c r="A74" s="29" t="s">
        <v>3</v>
      </c>
      <c r="B74" s="5" t="s">
        <v>16</v>
      </c>
      <c r="C74" s="21" t="s">
        <v>5</v>
      </c>
      <c r="D74" s="7" t="s">
        <v>17</v>
      </c>
      <c r="E74" s="6" t="s">
        <v>18</v>
      </c>
      <c r="F74" s="21" t="s">
        <v>8</v>
      </c>
    </row>
    <row r="75" spans="1:6" ht="12.75">
      <c r="A75" s="30">
        <v>6100</v>
      </c>
      <c r="B75" s="11">
        <v>0</v>
      </c>
      <c r="C75" s="11" t="s">
        <v>33</v>
      </c>
      <c r="D75" s="10">
        <v>0</v>
      </c>
      <c r="E75" s="11">
        <v>0</v>
      </c>
      <c r="F75" s="12">
        <f>D75-E75</f>
        <v>0</v>
      </c>
    </row>
    <row r="76" spans="1:6" ht="12.75">
      <c r="A76" s="31"/>
      <c r="B76" s="14"/>
      <c r="C76" s="11"/>
      <c r="D76" s="10">
        <v>0</v>
      </c>
      <c r="E76" s="11">
        <v>0</v>
      </c>
      <c r="F76" s="12">
        <f>D76-E76</f>
        <v>0</v>
      </c>
    </row>
    <row r="77" spans="1:6" ht="12.75">
      <c r="A77" s="31"/>
      <c r="B77" s="14"/>
      <c r="C77" s="11"/>
      <c r="D77" s="10">
        <v>0</v>
      </c>
      <c r="E77" s="11">
        <v>0</v>
      </c>
      <c r="F77" s="12">
        <f>D77-E77</f>
        <v>0</v>
      </c>
    </row>
    <row r="78" spans="1:6" ht="12.75">
      <c r="A78" s="31"/>
      <c r="B78" s="14"/>
      <c r="C78" s="11"/>
      <c r="D78" s="10">
        <v>0</v>
      </c>
      <c r="E78" s="11">
        <v>0</v>
      </c>
      <c r="F78" s="12">
        <f>D78-E78</f>
        <v>0</v>
      </c>
    </row>
    <row r="79" spans="1:6" ht="12.75">
      <c r="A79" s="31"/>
      <c r="B79" s="14"/>
      <c r="C79" s="33" t="s">
        <v>9</v>
      </c>
      <c r="D79" s="19">
        <f>SUM(D75:D78)</f>
        <v>0</v>
      </c>
      <c r="E79" s="19">
        <f>SUM(E75:E78)</f>
        <v>0</v>
      </c>
      <c r="F79" s="19">
        <f>SUM(F75:F78)</f>
        <v>0</v>
      </c>
    </row>
    <row r="80" spans="1:6" ht="15" customHeight="1">
      <c r="A80" s="30">
        <v>6110</v>
      </c>
      <c r="B80" s="11">
        <f>15000-14.43</f>
        <v>14985.57</v>
      </c>
      <c r="C80" s="10" t="s">
        <v>34</v>
      </c>
      <c r="D80" s="10">
        <f>15000-14.43</f>
        <v>14985.57</v>
      </c>
      <c r="E80" s="10">
        <f>14680.77</f>
        <v>14680.77</v>
      </c>
      <c r="F80" s="41">
        <f>D80-E80</f>
        <v>304.7999999999993</v>
      </c>
    </row>
    <row r="81" spans="1:6" ht="15" customHeight="1">
      <c r="A81" s="62"/>
      <c r="B81" s="14"/>
      <c r="C81" s="10"/>
      <c r="D81" s="10">
        <v>0</v>
      </c>
      <c r="E81" s="10">
        <v>0</v>
      </c>
      <c r="F81" s="41">
        <f>D81-E81</f>
        <v>0</v>
      </c>
    </row>
    <row r="82" spans="1:6" ht="15" customHeight="1">
      <c r="A82" s="62"/>
      <c r="B82" s="14"/>
      <c r="C82" s="10"/>
      <c r="D82" s="10">
        <v>0</v>
      </c>
      <c r="E82" s="10">
        <v>0</v>
      </c>
      <c r="F82" s="41">
        <f>D82-E82</f>
        <v>0</v>
      </c>
    </row>
    <row r="83" spans="1:6" ht="15" customHeight="1">
      <c r="A83" s="62"/>
      <c r="B83" s="14"/>
      <c r="C83" s="10"/>
      <c r="D83" s="10">
        <v>0</v>
      </c>
      <c r="E83" s="10">
        <v>0</v>
      </c>
      <c r="F83" s="41">
        <f>D83-E83</f>
        <v>0</v>
      </c>
    </row>
    <row r="84" spans="1:6" ht="12.75" customHeight="1">
      <c r="A84" s="63"/>
      <c r="B84" s="16"/>
      <c r="C84" s="33" t="s">
        <v>9</v>
      </c>
      <c r="D84" s="19">
        <f>SUM(D80:D83)</f>
        <v>14985.57</v>
      </c>
      <c r="E84" s="19">
        <f>SUM(E80:E83)</f>
        <v>14680.77</v>
      </c>
      <c r="F84" s="19">
        <f>SUM(F80:F83)</f>
        <v>304.7999999999993</v>
      </c>
    </row>
    <row r="85" spans="1:6" ht="15" customHeight="1">
      <c r="A85" s="30">
        <v>6600</v>
      </c>
      <c r="B85" s="11">
        <v>0</v>
      </c>
      <c r="C85" s="11" t="s">
        <v>35</v>
      </c>
      <c r="D85" s="10">
        <v>0</v>
      </c>
      <c r="E85" s="10">
        <v>0</v>
      </c>
      <c r="F85" s="41">
        <f>D85-E85</f>
        <v>0</v>
      </c>
    </row>
    <row r="86" spans="1:6" ht="15" customHeight="1">
      <c r="A86" s="31"/>
      <c r="B86" s="14"/>
      <c r="C86" s="11"/>
      <c r="D86" s="10">
        <v>0</v>
      </c>
      <c r="E86" s="10">
        <v>0</v>
      </c>
      <c r="F86" s="41">
        <f>D86-E86</f>
        <v>0</v>
      </c>
    </row>
    <row r="87" spans="1:6" ht="15" customHeight="1">
      <c r="A87" s="31"/>
      <c r="B87" s="14"/>
      <c r="C87" s="10"/>
      <c r="D87" s="10">
        <v>0</v>
      </c>
      <c r="E87" s="10">
        <v>0</v>
      </c>
      <c r="F87" s="41">
        <f>D87-E87</f>
        <v>0</v>
      </c>
    </row>
    <row r="88" spans="1:6" ht="15" customHeight="1">
      <c r="A88" s="31"/>
      <c r="B88" s="14"/>
      <c r="C88" s="10"/>
      <c r="D88" s="10">
        <v>0</v>
      </c>
      <c r="E88" s="10">
        <v>0</v>
      </c>
      <c r="F88" s="41">
        <f>D88-E88</f>
        <v>0</v>
      </c>
    </row>
    <row r="89" spans="1:6" ht="12.75" customHeight="1">
      <c r="A89" s="40"/>
      <c r="B89" s="16"/>
      <c r="C89" s="33" t="s">
        <v>9</v>
      </c>
      <c r="D89" s="19">
        <f>SUM(D85:D88)</f>
        <v>0</v>
      </c>
      <c r="E89" s="19">
        <f>SUM(E85:E88)</f>
        <v>0</v>
      </c>
      <c r="F89" s="19">
        <f>SUM(F85:F88)</f>
        <v>0</v>
      </c>
    </row>
    <row r="90" spans="2:6" ht="14.25" customHeight="1">
      <c r="B90" s="2"/>
      <c r="C90" s="46"/>
      <c r="E90" s="2"/>
      <c r="F90" s="2"/>
    </row>
    <row r="91" spans="1:6" ht="20.25">
      <c r="A91" s="122" t="s">
        <v>92</v>
      </c>
      <c r="B91" s="122"/>
      <c r="C91" s="122"/>
      <c r="D91" s="122"/>
      <c r="E91" s="122"/>
      <c r="F91" s="122"/>
    </row>
    <row r="92" spans="1:6" ht="25.5">
      <c r="A92" s="29" t="s">
        <v>3</v>
      </c>
      <c r="B92" s="5" t="s">
        <v>16</v>
      </c>
      <c r="C92" s="21" t="s">
        <v>5</v>
      </c>
      <c r="D92" s="7" t="s">
        <v>17</v>
      </c>
      <c r="E92" s="6" t="s">
        <v>18</v>
      </c>
      <c r="F92" s="21" t="s">
        <v>8</v>
      </c>
    </row>
    <row r="93" spans="1:6" ht="12" customHeight="1">
      <c r="A93" s="30">
        <v>5500</v>
      </c>
      <c r="B93" s="11">
        <v>0</v>
      </c>
      <c r="C93" s="11" t="s">
        <v>36</v>
      </c>
      <c r="D93" s="11">
        <v>0</v>
      </c>
      <c r="E93" s="11">
        <v>0</v>
      </c>
      <c r="F93" s="12">
        <f>D93-E93</f>
        <v>0</v>
      </c>
    </row>
    <row r="94" spans="1:6" ht="12" customHeight="1">
      <c r="A94" s="31"/>
      <c r="B94" s="14"/>
      <c r="C94" s="11"/>
      <c r="D94" s="11">
        <v>0</v>
      </c>
      <c r="E94" s="11">
        <v>0</v>
      </c>
      <c r="F94" s="12">
        <f>D94-E94</f>
        <v>0</v>
      </c>
    </row>
    <row r="95" spans="1:6" ht="12" customHeight="1">
      <c r="A95" s="31"/>
      <c r="B95" s="14"/>
      <c r="C95" s="11"/>
      <c r="D95" s="32">
        <v>0</v>
      </c>
      <c r="E95" s="11">
        <v>0</v>
      </c>
      <c r="F95" s="12">
        <f>D95-E95</f>
        <v>0</v>
      </c>
    </row>
    <row r="96" spans="1:6" ht="12" customHeight="1">
      <c r="A96" s="31"/>
      <c r="B96" s="14"/>
      <c r="C96" s="11"/>
      <c r="D96" s="32">
        <v>0</v>
      </c>
      <c r="E96" s="11">
        <v>0</v>
      </c>
      <c r="F96" s="12">
        <f>D96-E96</f>
        <v>0</v>
      </c>
    </row>
    <row r="97" spans="1:6" ht="12.75">
      <c r="A97" s="31"/>
      <c r="B97" s="14"/>
      <c r="C97" s="33" t="s">
        <v>9</v>
      </c>
      <c r="D97" s="34">
        <f>SUM(D93:D96)</f>
        <v>0</v>
      </c>
      <c r="E97" s="34">
        <f>SUM(E93:E96)</f>
        <v>0</v>
      </c>
      <c r="F97" s="34">
        <f>SUM(F93:F96)</f>
        <v>0</v>
      </c>
    </row>
    <row r="98" spans="1:6" ht="12.75">
      <c r="A98" s="30">
        <v>6600</v>
      </c>
      <c r="B98" s="11">
        <v>0</v>
      </c>
      <c r="C98" s="11" t="s">
        <v>35</v>
      </c>
      <c r="D98" s="11">
        <v>0</v>
      </c>
      <c r="E98" s="11">
        <v>0</v>
      </c>
      <c r="F98" s="12">
        <f>D98-E98</f>
        <v>0</v>
      </c>
    </row>
    <row r="99" spans="1:6" ht="12.75">
      <c r="A99" s="31"/>
      <c r="B99" s="14"/>
      <c r="C99" s="11"/>
      <c r="D99" s="11">
        <v>0</v>
      </c>
      <c r="E99" s="11">
        <v>0</v>
      </c>
      <c r="F99" s="12">
        <f>D99-E99</f>
        <v>0</v>
      </c>
    </row>
    <row r="100" spans="1:6" ht="12.75">
      <c r="A100" s="31"/>
      <c r="B100" s="14"/>
      <c r="C100" s="11"/>
      <c r="D100" s="11">
        <v>0</v>
      </c>
      <c r="E100" s="11">
        <v>0</v>
      </c>
      <c r="F100" s="12">
        <f>D100-E100</f>
        <v>0</v>
      </c>
    </row>
    <row r="101" spans="1:6" ht="12.75">
      <c r="A101" s="31"/>
      <c r="B101" s="14"/>
      <c r="C101" s="11"/>
      <c r="D101" s="11">
        <v>0</v>
      </c>
      <c r="E101" s="11">
        <v>0</v>
      </c>
      <c r="F101" s="12">
        <f>D101-E101</f>
        <v>0</v>
      </c>
    </row>
    <row r="102" spans="1:6" ht="12.75">
      <c r="A102" s="31"/>
      <c r="B102" s="14"/>
      <c r="C102" s="33" t="s">
        <v>9</v>
      </c>
      <c r="D102" s="19">
        <f>SUM(D98:D101)</f>
        <v>0</v>
      </c>
      <c r="E102" s="19">
        <f>SUM(E98:E101)</f>
        <v>0</v>
      </c>
      <c r="F102" s="19">
        <f>SUM(F98:F101)</f>
        <v>0</v>
      </c>
    </row>
    <row r="103" spans="1:6" ht="12.75">
      <c r="A103" s="64">
        <v>25000</v>
      </c>
      <c r="B103" s="11">
        <v>0</v>
      </c>
      <c r="C103" s="11" t="s">
        <v>37</v>
      </c>
      <c r="D103" s="11">
        <v>0</v>
      </c>
      <c r="E103" s="11">
        <v>0</v>
      </c>
      <c r="F103" s="12">
        <f>D103-E103</f>
        <v>0</v>
      </c>
    </row>
    <row r="104" spans="1:6" ht="12.75">
      <c r="A104" s="31"/>
      <c r="B104" s="14"/>
      <c r="C104" s="11"/>
      <c r="D104" s="11">
        <v>0</v>
      </c>
      <c r="E104" s="11">
        <v>0</v>
      </c>
      <c r="F104" s="12">
        <f>D104-E104</f>
        <v>0</v>
      </c>
    </row>
    <row r="105" spans="1:6" ht="12.75">
      <c r="A105" s="31"/>
      <c r="B105" s="14"/>
      <c r="C105" s="11"/>
      <c r="D105" s="11">
        <v>0</v>
      </c>
      <c r="E105" s="11">
        <v>0</v>
      </c>
      <c r="F105" s="12">
        <f>D105-E105</f>
        <v>0</v>
      </c>
    </row>
    <row r="106" spans="1:6" ht="12.75">
      <c r="A106" s="31"/>
      <c r="B106" s="14"/>
      <c r="C106" s="11"/>
      <c r="D106" s="11">
        <v>0</v>
      </c>
      <c r="E106" s="11">
        <v>0</v>
      </c>
      <c r="F106" s="12">
        <f>D106-E106</f>
        <v>0</v>
      </c>
    </row>
    <row r="107" spans="1:6" ht="12.75">
      <c r="A107" s="40"/>
      <c r="B107" s="16"/>
      <c r="C107" s="33" t="s">
        <v>9</v>
      </c>
      <c r="D107" s="19">
        <f>SUM(D103:D106)</f>
        <v>0</v>
      </c>
      <c r="E107" s="19">
        <f>SUM(E103:E106)</f>
        <v>0</v>
      </c>
      <c r="F107" s="19">
        <f>SUM(F103:F106)</f>
        <v>0</v>
      </c>
    </row>
    <row r="108" spans="2:6" ht="12.75">
      <c r="B108" s="2"/>
      <c r="C108" s="46"/>
      <c r="E108" s="2"/>
      <c r="F108" s="2"/>
    </row>
    <row r="109" spans="2:6" ht="12.75">
      <c r="B109" s="2"/>
      <c r="C109" s="46"/>
      <c r="E109" s="2"/>
      <c r="F109" s="2"/>
    </row>
    <row r="110" spans="2:6" ht="12.75">
      <c r="B110" s="2"/>
      <c r="C110" s="46"/>
      <c r="E110" s="2"/>
      <c r="F110" s="2"/>
    </row>
    <row r="112" spans="1:6" ht="20.25">
      <c r="A112" s="126" t="s">
        <v>93</v>
      </c>
      <c r="B112" s="126"/>
      <c r="C112" s="126"/>
      <c r="D112" s="126"/>
      <c r="E112" s="126"/>
      <c r="F112" s="126"/>
    </row>
    <row r="113" spans="1:6" ht="24" customHeight="1">
      <c r="A113" s="55" t="s">
        <v>11</v>
      </c>
      <c r="B113" s="5" t="s">
        <v>12</v>
      </c>
      <c r="C113" s="5" t="s">
        <v>29</v>
      </c>
      <c r="D113" s="5" t="s">
        <v>18</v>
      </c>
      <c r="E113" s="5" t="s">
        <v>8</v>
      </c>
      <c r="F113" s="5" t="s">
        <v>14</v>
      </c>
    </row>
    <row r="114" spans="1:6" ht="12.75">
      <c r="A114" s="57">
        <v>6110</v>
      </c>
      <c r="B114" s="11">
        <v>15000</v>
      </c>
      <c r="C114" s="17">
        <f>15000-14.43</f>
        <v>14985.57</v>
      </c>
      <c r="D114" s="17">
        <v>14680.77</v>
      </c>
      <c r="E114" s="17">
        <f>C114-D114</f>
        <v>304.7999999999993</v>
      </c>
      <c r="F114" s="17">
        <f>B114-C114</f>
        <v>14.430000000000291</v>
      </c>
    </row>
    <row r="115" spans="1:6" ht="12.75">
      <c r="A115" s="57">
        <v>6100</v>
      </c>
      <c r="B115" s="11">
        <v>0</v>
      </c>
      <c r="C115" s="17">
        <f>B75</f>
        <v>0</v>
      </c>
      <c r="D115" s="17">
        <f>E79</f>
        <v>0</v>
      </c>
      <c r="E115" s="17">
        <f>C115-D115</f>
        <v>0</v>
      </c>
      <c r="F115" s="17">
        <f>B115-C115</f>
        <v>0</v>
      </c>
    </row>
    <row r="116" spans="1:6" ht="12.75">
      <c r="A116" s="57">
        <v>5500</v>
      </c>
      <c r="B116" s="11">
        <v>0</v>
      </c>
      <c r="C116" s="17">
        <f>B93</f>
        <v>0</v>
      </c>
      <c r="D116" s="17">
        <f>E97</f>
        <v>0</v>
      </c>
      <c r="E116" s="17">
        <f>C116-D116</f>
        <v>0</v>
      </c>
      <c r="F116" s="17">
        <f>B116-C116</f>
        <v>0</v>
      </c>
    </row>
    <row r="117" spans="1:6" ht="12.75">
      <c r="A117" s="56">
        <v>6600</v>
      </c>
      <c r="B117" s="11">
        <v>0</v>
      </c>
      <c r="C117" s="17">
        <f>B98+B85</f>
        <v>0</v>
      </c>
      <c r="D117" s="17">
        <f>E102+E89</f>
        <v>0</v>
      </c>
      <c r="E117" s="17">
        <f>C117-D117</f>
        <v>0</v>
      </c>
      <c r="F117" s="17">
        <f>B117-C117</f>
        <v>0</v>
      </c>
    </row>
    <row r="118" spans="1:6" ht="12.75">
      <c r="A118" s="56">
        <v>25000</v>
      </c>
      <c r="B118" s="11">
        <v>0</v>
      </c>
      <c r="C118" s="17">
        <f>B103</f>
        <v>0</v>
      </c>
      <c r="D118" s="17">
        <f>E107</f>
        <v>0</v>
      </c>
      <c r="E118" s="17">
        <f>C118-D118</f>
        <v>0</v>
      </c>
      <c r="F118" s="17">
        <f>B118-C118</f>
        <v>0</v>
      </c>
    </row>
    <row r="119" spans="1:6" ht="12.75">
      <c r="A119" s="58" t="s">
        <v>15</v>
      </c>
      <c r="B119" s="27">
        <f>SUM(B114:B118)</f>
        <v>15000</v>
      </c>
      <c r="C119" s="27">
        <f>SUM(C114:C118)</f>
        <v>14985.57</v>
      </c>
      <c r="D119" s="27">
        <f>SUM(D114:D118)</f>
        <v>14680.77</v>
      </c>
      <c r="E119" s="27">
        <f>SUM(E114:E118)</f>
        <v>304.7999999999993</v>
      </c>
      <c r="F119" s="27">
        <f>SUM(F114:F118)</f>
        <v>14.430000000000291</v>
      </c>
    </row>
    <row r="120" spans="1:6" ht="12.75">
      <c r="A120" s="127" t="s">
        <v>32</v>
      </c>
      <c r="B120" s="127"/>
      <c r="C120" s="59">
        <f>D79+D84+D89+D97+D102+D107</f>
        <v>14985.57</v>
      </c>
      <c r="D120" s="59">
        <f>E84+E79+E89+E102+E97+E107</f>
        <v>14680.77</v>
      </c>
      <c r="E120" s="59">
        <f>F84+F79+F89+F102+F97+F107</f>
        <v>304.7999999999993</v>
      </c>
      <c r="F120" s="59"/>
    </row>
  </sheetData>
  <sheetProtection selectLockedCells="1" selectUnlockedCells="1"/>
  <mergeCells count="8">
    <mergeCell ref="A112:F112"/>
    <mergeCell ref="A120:B120"/>
    <mergeCell ref="A1:F1"/>
    <mergeCell ref="A42:F42"/>
    <mergeCell ref="A60:F60"/>
    <mergeCell ref="A70:B70"/>
    <mergeCell ref="A73:F73"/>
    <mergeCell ref="A91:F91"/>
  </mergeCells>
  <printOptions horizontalCentered="1"/>
  <pageMargins left="0.7875" right="0.45" top="0.4097222222222222" bottom="0.5902777777777778" header="0.5118055555555555" footer="0.5118055555555555"/>
  <pageSetup horizontalDpi="600" verticalDpi="600" orientation="landscape" paperSize="9" scale="90" r:id="rId1"/>
  <rowBreaks count="3" manualBreakCount="3">
    <brk id="38" max="255" man="1"/>
    <brk id="72" max="255" man="1"/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SheetLayoutView="100" zoomScalePageLayoutView="0" workbookViewId="0" topLeftCell="A25">
      <selection activeCell="H40" sqref="H40"/>
    </sheetView>
  </sheetViews>
  <sheetFormatPr defaultColWidth="9.140625" defaultRowHeight="12.75"/>
  <cols>
    <col min="1" max="1" width="30.8515625" style="0" customWidth="1"/>
    <col min="2" max="2" width="17.8515625" style="2" customWidth="1"/>
    <col min="3" max="3" width="13.57421875" style="0" customWidth="1"/>
    <col min="4" max="4" width="18.00390625" style="0" customWidth="1"/>
    <col min="5" max="5" width="21.8515625" style="0" customWidth="1"/>
    <col min="6" max="6" width="12.7109375" style="0" customWidth="1"/>
    <col min="7" max="7" width="16.7109375" style="0" customWidth="1"/>
    <col min="8" max="8" width="18.57421875" style="0" customWidth="1"/>
    <col min="9" max="9" width="18.7109375" style="2" customWidth="1"/>
    <col min="10" max="10" width="13.421875" style="2" customWidth="1"/>
    <col min="11" max="11" width="15.00390625" style="0" customWidth="1"/>
    <col min="12" max="12" width="10.7109375" style="0" customWidth="1"/>
    <col min="13" max="13" width="12.28125" style="0" customWidth="1"/>
  </cols>
  <sheetData>
    <row r="1" spans="1:8" ht="18">
      <c r="A1" s="65" t="s">
        <v>38</v>
      </c>
      <c r="B1" s="134" t="s">
        <v>1</v>
      </c>
      <c r="C1" s="134"/>
      <c r="D1" s="134"/>
      <c r="E1" s="134"/>
      <c r="F1" s="134"/>
      <c r="G1" s="134"/>
      <c r="H1" s="101">
        <v>2018</v>
      </c>
    </row>
    <row r="3" spans="1:8" ht="20.25" customHeight="1">
      <c r="A3" s="140" t="s">
        <v>97</v>
      </c>
      <c r="B3" s="141"/>
      <c r="C3" s="141"/>
      <c r="D3" s="141"/>
      <c r="E3" s="141"/>
      <c r="F3" s="141"/>
      <c r="G3" s="141"/>
      <c r="H3" s="142"/>
    </row>
    <row r="4" spans="1:8" ht="25.5">
      <c r="A4" s="135" t="s">
        <v>3</v>
      </c>
      <c r="B4" s="136" t="s">
        <v>12</v>
      </c>
      <c r="C4" s="137" t="s">
        <v>13</v>
      </c>
      <c r="D4" s="138" t="s">
        <v>39</v>
      </c>
      <c r="E4" s="137" t="s">
        <v>7</v>
      </c>
      <c r="F4" s="137" t="s">
        <v>8</v>
      </c>
      <c r="G4" s="137" t="s">
        <v>40</v>
      </c>
      <c r="H4" s="139" t="s">
        <v>41</v>
      </c>
    </row>
    <row r="5" spans="1:8" ht="12.75">
      <c r="A5" s="66">
        <v>1500</v>
      </c>
      <c r="B5" s="67">
        <v>2521357.42</v>
      </c>
      <c r="C5" s="68">
        <f>entrata!B4+entrata!B31</f>
        <v>2825700</v>
      </c>
      <c r="D5" s="68">
        <f>entrata!E18+entrata!E35</f>
        <v>2825700</v>
      </c>
      <c r="E5" s="68">
        <f>entrata!F18+entrata!F35</f>
        <v>2825700</v>
      </c>
      <c r="F5" s="68">
        <f>C5-E5</f>
        <v>0</v>
      </c>
      <c r="G5" s="68">
        <f>B5-C5</f>
        <v>-304342.5800000001</v>
      </c>
      <c r="H5" s="68">
        <v>0</v>
      </c>
    </row>
    <row r="6" spans="1:8" ht="12.75">
      <c r="A6" s="69">
        <v>44000</v>
      </c>
      <c r="B6" s="59">
        <v>15637.17</v>
      </c>
      <c r="C6" s="70">
        <f>16532.82-550</f>
        <v>15982.82</v>
      </c>
      <c r="D6" s="70">
        <f>entrata!E26</f>
        <v>15982.82</v>
      </c>
      <c r="E6" s="70">
        <f>entrata!F26</f>
        <v>15982.82</v>
      </c>
      <c r="F6" s="68">
        <f>C6-E6</f>
        <v>0</v>
      </c>
      <c r="G6" s="70">
        <f>B6-C6</f>
        <v>-345.64999999999964</v>
      </c>
      <c r="H6" s="70">
        <f>C6-D6</f>
        <v>0</v>
      </c>
    </row>
    <row r="7" spans="1:8" ht="12.75">
      <c r="A7" s="69" t="s">
        <v>84</v>
      </c>
      <c r="B7" s="59">
        <v>15000</v>
      </c>
      <c r="C7" s="70">
        <v>15000</v>
      </c>
      <c r="D7" s="70">
        <f>C7</f>
        <v>15000</v>
      </c>
      <c r="E7" s="70">
        <v>15000</v>
      </c>
      <c r="F7" s="68">
        <v>0</v>
      </c>
      <c r="G7" s="70">
        <v>0</v>
      </c>
      <c r="H7" s="70">
        <v>0</v>
      </c>
    </row>
    <row r="8" spans="1:8" ht="12.75">
      <c r="A8" s="26" t="s">
        <v>42</v>
      </c>
      <c r="B8" s="27">
        <f>B5+B6+B7</f>
        <v>2551994.59</v>
      </c>
      <c r="C8" s="27">
        <f aca="true" t="shared" si="0" ref="C8:H8">C5+C6</f>
        <v>2841682.82</v>
      </c>
      <c r="D8" s="27">
        <f t="shared" si="0"/>
        <v>2841682.82</v>
      </c>
      <c r="E8" s="27">
        <f t="shared" si="0"/>
        <v>2841682.82</v>
      </c>
      <c r="F8" s="27">
        <f t="shared" si="0"/>
        <v>0</v>
      </c>
      <c r="G8" s="27">
        <f t="shared" si="0"/>
        <v>-304688.2300000001</v>
      </c>
      <c r="H8" s="27">
        <f t="shared" si="0"/>
        <v>0</v>
      </c>
    </row>
    <row r="9" spans="1:7" ht="12.75">
      <c r="A9" s="1"/>
      <c r="C9" s="2"/>
      <c r="D9" s="2"/>
      <c r="E9" s="2"/>
      <c r="G9" s="2"/>
    </row>
    <row r="10" spans="1:7" ht="20.25">
      <c r="A10" s="132" t="s">
        <v>96</v>
      </c>
      <c r="B10" s="132"/>
      <c r="C10" s="132"/>
      <c r="D10" s="132"/>
      <c r="E10" s="132"/>
      <c r="F10" s="132"/>
      <c r="G10" s="132"/>
    </row>
    <row r="11" spans="1:11" ht="25.5">
      <c r="A11" s="104" t="s">
        <v>3</v>
      </c>
      <c r="B11" s="105" t="s">
        <v>12</v>
      </c>
      <c r="C11" s="106" t="s">
        <v>43</v>
      </c>
      <c r="D11" s="106" t="s">
        <v>18</v>
      </c>
      <c r="E11" s="106" t="s">
        <v>8</v>
      </c>
      <c r="F11" s="106" t="s">
        <v>14</v>
      </c>
      <c r="G11" s="106" t="s">
        <v>44</v>
      </c>
      <c r="H11" s="71"/>
      <c r="I11" s="72"/>
      <c r="J11" s="72"/>
      <c r="K11" s="2"/>
    </row>
    <row r="12" spans="1:13" ht="12.75">
      <c r="A12" s="107" t="s">
        <v>45</v>
      </c>
      <c r="B12" s="108">
        <f>spesa!B62</f>
        <v>1321500</v>
      </c>
      <c r="C12" s="109">
        <f>spesa!C62</f>
        <v>1205570.41</v>
      </c>
      <c r="D12" s="109">
        <f>spesa!D62</f>
        <v>1205570.41</v>
      </c>
      <c r="E12" s="109">
        <f aca="true" t="shared" si="1" ref="E12:E21">C12-D12</f>
        <v>0</v>
      </c>
      <c r="F12" s="109">
        <f aca="true" t="shared" si="2" ref="F12:F21">B12-D12-E12</f>
        <v>115929.59000000008</v>
      </c>
      <c r="G12" s="110">
        <v>0</v>
      </c>
      <c r="H12" s="73"/>
      <c r="I12" s="73"/>
      <c r="J12" s="73"/>
      <c r="K12" s="74"/>
      <c r="M12" s="2"/>
    </row>
    <row r="13" spans="1:13" ht="12.75">
      <c r="A13" s="111" t="s">
        <v>31</v>
      </c>
      <c r="B13" s="108">
        <f>spesa!B63</f>
        <v>705500</v>
      </c>
      <c r="C13" s="109">
        <f>spesa!C63</f>
        <v>630975.3999999999</v>
      </c>
      <c r="D13" s="109">
        <f>spesa!D63</f>
        <v>630798.21</v>
      </c>
      <c r="E13" s="109">
        <f t="shared" si="1"/>
        <v>177.18999999994412</v>
      </c>
      <c r="F13" s="109">
        <f t="shared" si="2"/>
        <v>74524.6000000001</v>
      </c>
      <c r="G13" s="110">
        <v>0</v>
      </c>
      <c r="H13" s="73"/>
      <c r="K13" s="74"/>
      <c r="M13" s="2"/>
    </row>
    <row r="14" spans="1:13" ht="12.75">
      <c r="A14" s="111">
        <v>6110</v>
      </c>
      <c r="B14" s="108">
        <f>15000</f>
        <v>15000</v>
      </c>
      <c r="C14" s="109">
        <f>15000-14.43</f>
        <v>14985.57</v>
      </c>
      <c r="D14" s="109">
        <v>14680.77</v>
      </c>
      <c r="E14" s="109">
        <f t="shared" si="1"/>
        <v>304.7999999999993</v>
      </c>
      <c r="F14" s="109">
        <f t="shared" si="2"/>
        <v>14.430000000000291</v>
      </c>
      <c r="G14" s="112">
        <v>6244.45</v>
      </c>
      <c r="H14" s="75"/>
      <c r="I14" s="76"/>
      <c r="J14" s="76"/>
      <c r="K14" s="74"/>
      <c r="L14" s="35"/>
      <c r="M14" s="2"/>
    </row>
    <row r="15" spans="1:12" ht="12.75">
      <c r="A15" s="111">
        <v>5000</v>
      </c>
      <c r="B15" s="108">
        <f>spesa!B64</f>
        <v>371653.28</v>
      </c>
      <c r="C15" s="109">
        <f>spesa!C64</f>
        <v>210830.43</v>
      </c>
      <c r="D15" s="109">
        <f>spesa!D64</f>
        <v>115626.34</v>
      </c>
      <c r="E15" s="109">
        <f>C15-D15</f>
        <v>95204.09</v>
      </c>
      <c r="F15" s="109">
        <f>B15-D15-E15</f>
        <v>160822.85000000003</v>
      </c>
      <c r="G15" s="110">
        <v>0</v>
      </c>
      <c r="H15" s="35"/>
      <c r="I15" s="76"/>
      <c r="J15" s="76"/>
      <c r="K15" s="74"/>
      <c r="L15" s="35"/>
    </row>
    <row r="16" spans="1:12" ht="12.75">
      <c r="A16" s="111">
        <v>5500</v>
      </c>
      <c r="B16" s="108">
        <f>spesa!B116</f>
        <v>0</v>
      </c>
      <c r="C16" s="109">
        <f>spesa!C116</f>
        <v>0</v>
      </c>
      <c r="D16" s="109">
        <f>spesa!D116</f>
        <v>0</v>
      </c>
      <c r="E16" s="109">
        <f t="shared" si="1"/>
        <v>0</v>
      </c>
      <c r="F16" s="109">
        <f t="shared" si="2"/>
        <v>0</v>
      </c>
      <c r="G16" s="110">
        <v>0</v>
      </c>
      <c r="H16" s="35"/>
      <c r="I16" s="77"/>
      <c r="J16" s="76"/>
      <c r="K16" s="74"/>
      <c r="L16" s="35"/>
    </row>
    <row r="17" spans="1:12" ht="12.75">
      <c r="A17" s="107">
        <v>6010</v>
      </c>
      <c r="B17" s="108">
        <f>spesa!B65</f>
        <v>724142.49</v>
      </c>
      <c r="C17" s="109">
        <f>spesa!C65</f>
        <v>537822.03</v>
      </c>
      <c r="D17" s="109">
        <f>spesa!D65</f>
        <v>520811.26</v>
      </c>
      <c r="E17" s="109">
        <f t="shared" si="1"/>
        <v>17010.77000000002</v>
      </c>
      <c r="F17" s="109">
        <f t="shared" si="2"/>
        <v>186320.45999999996</v>
      </c>
      <c r="G17" s="110">
        <v>0</v>
      </c>
      <c r="H17" s="75"/>
      <c r="I17" s="76"/>
      <c r="J17" s="78"/>
      <c r="K17" s="74"/>
      <c r="L17" s="35"/>
    </row>
    <row r="18" spans="1:11" ht="12.75">
      <c r="A18" s="107">
        <v>6100</v>
      </c>
      <c r="B18" s="108">
        <f>spesa!B115</f>
        <v>0</v>
      </c>
      <c r="C18" s="109">
        <f>spesa!C115</f>
        <v>0</v>
      </c>
      <c r="D18" s="109">
        <f>spesa!D115</f>
        <v>0</v>
      </c>
      <c r="E18" s="109">
        <f t="shared" si="1"/>
        <v>0</v>
      </c>
      <c r="F18" s="109">
        <f t="shared" si="2"/>
        <v>0</v>
      </c>
      <c r="G18" s="110">
        <v>0</v>
      </c>
      <c r="K18" s="74"/>
    </row>
    <row r="19" spans="1:11" ht="12.75">
      <c r="A19" s="107">
        <v>6510</v>
      </c>
      <c r="B19" s="108">
        <f>spesa!B66</f>
        <v>65000</v>
      </c>
      <c r="C19" s="109">
        <f>spesa!C66</f>
        <v>60260.3</v>
      </c>
      <c r="D19" s="109">
        <f>spesa!D66</f>
        <v>51118.08</v>
      </c>
      <c r="E19" s="109">
        <f t="shared" si="1"/>
        <v>9142.220000000001</v>
      </c>
      <c r="F19" s="109">
        <f t="shared" si="2"/>
        <v>4739.699999999997</v>
      </c>
      <c r="G19" s="113">
        <v>0</v>
      </c>
      <c r="H19" s="73"/>
      <c r="I19" s="73"/>
      <c r="J19" s="73"/>
      <c r="K19" s="74"/>
    </row>
    <row r="20" spans="1:11" ht="12.75">
      <c r="A20" s="107">
        <v>6800</v>
      </c>
      <c r="B20" s="108">
        <f>spesa!B117</f>
        <v>0</v>
      </c>
      <c r="C20" s="109">
        <f>spesa!C117</f>
        <v>0</v>
      </c>
      <c r="D20" s="109">
        <f>spesa!D117</f>
        <v>0</v>
      </c>
      <c r="E20" s="109">
        <f t="shared" si="1"/>
        <v>0</v>
      </c>
      <c r="F20" s="109"/>
      <c r="G20" s="114"/>
      <c r="H20" s="73"/>
      <c r="I20" s="73"/>
      <c r="J20" s="73"/>
      <c r="K20" s="74"/>
    </row>
    <row r="21" spans="1:11" ht="12.75">
      <c r="A21" s="107">
        <v>6811</v>
      </c>
      <c r="B21" s="108">
        <f>spesa!B67</f>
        <v>80000</v>
      </c>
      <c r="C21" s="109">
        <f>spesa!C67</f>
        <v>41955.4</v>
      </c>
      <c r="D21" s="109">
        <f>spesa!D67</f>
        <v>41955.4</v>
      </c>
      <c r="E21" s="109">
        <f t="shared" si="1"/>
        <v>0</v>
      </c>
      <c r="F21" s="109">
        <f t="shared" si="2"/>
        <v>38044.6</v>
      </c>
      <c r="G21" s="113">
        <v>0</v>
      </c>
      <c r="H21" s="73"/>
      <c r="I21" s="73"/>
      <c r="J21" s="73"/>
      <c r="K21" s="74"/>
    </row>
    <row r="22" spans="1:12" ht="12.75">
      <c r="A22" s="107"/>
      <c r="B22" s="108"/>
      <c r="C22" s="109">
        <f>spesa!D103</f>
        <v>0</v>
      </c>
      <c r="D22" s="109">
        <f>spesa!E103</f>
        <v>0</v>
      </c>
      <c r="E22" s="109">
        <f>C22-D22</f>
        <v>0</v>
      </c>
      <c r="F22" s="109">
        <f>B22-D22-E22</f>
        <v>0</v>
      </c>
      <c r="G22" s="110">
        <v>0</v>
      </c>
      <c r="H22" s="73"/>
      <c r="I22" s="73"/>
      <c r="J22" s="73"/>
      <c r="K22" s="74"/>
      <c r="L22" s="2"/>
    </row>
    <row r="23" spans="1:11" ht="12.75">
      <c r="A23" s="115"/>
      <c r="B23" s="108"/>
      <c r="C23" s="109"/>
      <c r="D23" s="109"/>
      <c r="E23" s="109"/>
      <c r="F23" s="109"/>
      <c r="G23" s="110"/>
      <c r="H23" s="73"/>
      <c r="I23" s="73"/>
      <c r="J23" s="73"/>
      <c r="K23" s="74"/>
    </row>
    <row r="24" spans="1:11" ht="12.75">
      <c r="A24" s="102" t="s">
        <v>46</v>
      </c>
      <c r="B24" s="103">
        <f aca="true" t="shared" si="3" ref="B24:G24">SUM(B12:B23)</f>
        <v>3282795.7700000005</v>
      </c>
      <c r="C24" s="103">
        <f t="shared" si="3"/>
        <v>2702399.5399999996</v>
      </c>
      <c r="D24" s="103">
        <f t="shared" si="3"/>
        <v>2580560.47</v>
      </c>
      <c r="E24" s="103">
        <f t="shared" si="3"/>
        <v>121839.06999999996</v>
      </c>
      <c r="F24" s="103">
        <f t="shared" si="3"/>
        <v>580396.2300000001</v>
      </c>
      <c r="G24" s="103">
        <f t="shared" si="3"/>
        <v>6244.45</v>
      </c>
      <c r="K24" s="74"/>
    </row>
    <row r="25" spans="1:11" ht="12.75">
      <c r="A25" s="26"/>
      <c r="B25" s="27"/>
      <c r="C25" s="133" t="s">
        <v>47</v>
      </c>
      <c r="D25" s="133"/>
      <c r="E25" s="27"/>
      <c r="F25" s="27"/>
      <c r="G25" s="79"/>
      <c r="K25" s="74"/>
    </row>
    <row r="26" spans="1:11" ht="18">
      <c r="A26" s="80" t="s">
        <v>48</v>
      </c>
      <c r="B26" s="81">
        <f>-B24+B25+B8</f>
        <v>-730801.1800000006</v>
      </c>
      <c r="C26" s="12"/>
      <c r="D26" s="12"/>
      <c r="E26" s="12" t="s">
        <v>14</v>
      </c>
      <c r="F26" s="12">
        <f>SUM(F12:F23)-F14</f>
        <v>580381.8</v>
      </c>
      <c r="G26" s="12"/>
      <c r="K26" s="2"/>
    </row>
    <row r="27" spans="1:12" ht="12.75">
      <c r="A27" s="1"/>
      <c r="C27" s="2"/>
      <c r="D27" s="2"/>
      <c r="E27" s="12" t="s">
        <v>49</v>
      </c>
      <c r="F27" s="82">
        <f>G24</f>
        <v>6244.45</v>
      </c>
      <c r="G27" s="83"/>
      <c r="L27" s="2"/>
    </row>
    <row r="28" spans="1:7" ht="27" customHeight="1">
      <c r="A28" s="1"/>
      <c r="B28" s="84"/>
      <c r="C28" s="2"/>
      <c r="D28" s="2"/>
      <c r="E28" s="85" t="s">
        <v>50</v>
      </c>
      <c r="F28" s="82">
        <f>spesa!F119</f>
        <v>14.430000000000291</v>
      </c>
      <c r="G28" s="83"/>
    </row>
    <row r="29" spans="1:12" ht="24" customHeight="1">
      <c r="A29" s="1"/>
      <c r="C29" s="2"/>
      <c r="D29" s="2"/>
      <c r="E29" s="12" t="s">
        <v>51</v>
      </c>
      <c r="F29" s="86">
        <f>SUM(F26:F28)</f>
        <v>586640.68</v>
      </c>
      <c r="G29" s="87" t="s">
        <v>78</v>
      </c>
      <c r="H29" s="88">
        <f>F29-G8-H8</f>
        <v>891328.9100000001</v>
      </c>
      <c r="L29" s="2"/>
    </row>
    <row r="30" spans="1:8" ht="33" customHeight="1">
      <c r="A30" s="1"/>
      <c r="C30" s="2"/>
      <c r="D30" s="2"/>
      <c r="E30" s="129" t="s">
        <v>85</v>
      </c>
      <c r="F30" s="129"/>
      <c r="G30" s="129"/>
      <c r="H30" s="89">
        <v>730801.18</v>
      </c>
    </row>
    <row r="31" spans="1:11" ht="25.5" customHeight="1">
      <c r="A31" s="90"/>
      <c r="B31" s="91"/>
      <c r="C31" s="90"/>
      <c r="D31" s="90"/>
      <c r="E31" s="129" t="s">
        <v>52</v>
      </c>
      <c r="F31" s="129"/>
      <c r="G31" s="129"/>
      <c r="H31" s="89">
        <v>0</v>
      </c>
      <c r="K31" s="2"/>
    </row>
    <row r="32" spans="1:11" ht="32.25" customHeight="1">
      <c r="A32" s="90"/>
      <c r="B32" s="91"/>
      <c r="C32" s="90"/>
      <c r="D32" s="90"/>
      <c r="E32" s="130" t="s">
        <v>83</v>
      </c>
      <c r="F32" s="130"/>
      <c r="G32" s="130"/>
      <c r="H32" s="27">
        <f>H29+H30+H31+B26</f>
        <v>891328.9099999997</v>
      </c>
      <c r="K32" s="2"/>
    </row>
    <row r="33" ht="12.75">
      <c r="H33" s="2"/>
    </row>
    <row r="34" spans="4:8" ht="29.25" customHeight="1">
      <c r="D34" s="145" t="s">
        <v>86</v>
      </c>
      <c r="E34" s="143"/>
      <c r="F34" s="143"/>
      <c r="G34" s="144"/>
      <c r="H34" s="100"/>
    </row>
    <row r="35" spans="1:13" s="93" customFormat="1" ht="25.5">
      <c r="A35" s="131"/>
      <c r="B35" s="131"/>
      <c r="D35" s="146" t="s">
        <v>53</v>
      </c>
      <c r="E35" s="147" t="s">
        <v>79</v>
      </c>
      <c r="F35" s="148">
        <v>14000</v>
      </c>
      <c r="G35" s="149"/>
      <c r="H35" s="94"/>
      <c r="I35" s="94"/>
      <c r="J35" s="94"/>
      <c r="M35" s="94"/>
    </row>
    <row r="36" spans="1:13" s="93" customFormat="1" ht="25.5">
      <c r="A36" s="92"/>
      <c r="B36" s="92"/>
      <c r="D36" s="150" t="s">
        <v>53</v>
      </c>
      <c r="E36" s="151" t="s">
        <v>82</v>
      </c>
      <c r="F36" s="152">
        <v>72</v>
      </c>
      <c r="G36" s="149"/>
      <c r="H36" s="94"/>
      <c r="I36" s="94"/>
      <c r="J36" s="94"/>
      <c r="M36" s="94"/>
    </row>
    <row r="37" spans="2:10" s="93" customFormat="1" ht="12.75">
      <c r="B37" s="94"/>
      <c r="D37" s="150" t="s">
        <v>54</v>
      </c>
      <c r="E37" s="153" t="s">
        <v>80</v>
      </c>
      <c r="F37" s="154">
        <v>160537.69</v>
      </c>
      <c r="G37" s="149"/>
      <c r="I37" s="94"/>
      <c r="J37" s="94"/>
    </row>
    <row r="38" spans="2:10" s="93" customFormat="1" ht="12.75">
      <c r="B38" s="94"/>
      <c r="D38" s="150" t="s">
        <v>54</v>
      </c>
      <c r="E38" s="153" t="s">
        <v>87</v>
      </c>
      <c r="F38" s="154">
        <v>14.43</v>
      </c>
      <c r="G38" s="149"/>
      <c r="I38" s="94"/>
      <c r="J38" s="94"/>
    </row>
    <row r="39" spans="2:10" s="93" customFormat="1" ht="12.75">
      <c r="B39" s="94"/>
      <c r="D39" s="150" t="s">
        <v>54</v>
      </c>
      <c r="E39" s="153" t="s">
        <v>81</v>
      </c>
      <c r="F39" s="154">
        <v>30652.61</v>
      </c>
      <c r="G39" s="155"/>
      <c r="I39" s="94"/>
      <c r="J39" s="94"/>
    </row>
    <row r="40" spans="1:6" ht="12.75">
      <c r="A40" s="8"/>
      <c r="D40" s="95"/>
      <c r="E40" s="95" t="s">
        <v>56</v>
      </c>
      <c r="F40" s="156">
        <f>SUM(F35:F39)</f>
        <v>205276.72999999998</v>
      </c>
    </row>
    <row r="41" ht="12.75">
      <c r="A41" s="8"/>
    </row>
    <row r="42" spans="1:6" ht="25.5">
      <c r="A42" s="8"/>
      <c r="D42" s="157" t="s">
        <v>57</v>
      </c>
      <c r="E42" s="157" t="s">
        <v>58</v>
      </c>
      <c r="F42" s="158">
        <f>H32-F40</f>
        <v>686052.1799999997</v>
      </c>
    </row>
    <row r="43" spans="1:6" ht="25.5">
      <c r="A43" s="8"/>
      <c r="D43" s="157" t="s">
        <v>59</v>
      </c>
      <c r="E43" s="157" t="s">
        <v>60</v>
      </c>
      <c r="F43" s="159"/>
    </row>
    <row r="45" spans="4:6" ht="12.75">
      <c r="D45" s="160" t="s">
        <v>61</v>
      </c>
      <c r="E45" s="160"/>
      <c r="F45" s="161">
        <f>F40+F42</f>
        <v>891328.9099999997</v>
      </c>
    </row>
    <row r="47" ht="12.75">
      <c r="G47" s="2"/>
    </row>
    <row r="50" spans="1:5" ht="12.75">
      <c r="A50" s="8"/>
      <c r="D50" s="8"/>
      <c r="E50" s="2"/>
    </row>
    <row r="51" ht="12.75">
      <c r="E51" s="2"/>
    </row>
    <row r="52" ht="12.75">
      <c r="E52" s="2"/>
    </row>
    <row r="53" ht="12.75">
      <c r="E53" s="2"/>
    </row>
    <row r="54" spans="1:5" ht="12.75">
      <c r="A54" s="8"/>
      <c r="D54" s="8"/>
      <c r="E54" s="2"/>
    </row>
    <row r="55" ht="12.75">
      <c r="E55" s="2"/>
    </row>
    <row r="59" ht="12.75">
      <c r="E59" s="73"/>
    </row>
  </sheetData>
  <sheetProtection selectLockedCells="1" selectUnlockedCells="1"/>
  <mergeCells count="10">
    <mergeCell ref="E31:G31"/>
    <mergeCell ref="E32:G32"/>
    <mergeCell ref="A35:B35"/>
    <mergeCell ref="D45:E45"/>
    <mergeCell ref="F42:F43"/>
    <mergeCell ref="B1:G1"/>
    <mergeCell ref="A3:H3"/>
    <mergeCell ref="A10:G10"/>
    <mergeCell ref="C25:D25"/>
    <mergeCell ref="E30:G30"/>
  </mergeCells>
  <printOptions horizontalCentered="1" verticalCentered="1"/>
  <pageMargins left="0" right="0" top="0.5118055555555555" bottom="0" header="0.5118055555555555" footer="0.5118055555555555"/>
  <pageSetup horizontalDpi="600" verticalDpi="600" orientation="landscape" paperSize="9" scale="61" r:id="rId1"/>
  <headerFooter alignWithMargins="0">
    <oddHeader>&amp;C&amp;"Arial,Grassetto"&amp;14TABELLA RIEPILOGATIVA DA RESTITUIRE COMPILATA</oddHeader>
  </headerFooter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0">
      <selection activeCell="A46" sqref="A46"/>
    </sheetView>
  </sheetViews>
  <sheetFormatPr defaultColWidth="9.140625" defaultRowHeight="12.75"/>
  <cols>
    <col min="1" max="1" width="108.421875" style="0" customWidth="1"/>
  </cols>
  <sheetData>
    <row r="1" ht="15.75">
      <c r="A1" s="96" t="s">
        <v>62</v>
      </c>
    </row>
    <row r="2" ht="20.25" customHeight="1">
      <c r="A2" s="97"/>
    </row>
    <row r="3" ht="37.5" customHeight="1">
      <c r="A3" s="98" t="s">
        <v>63</v>
      </c>
    </row>
    <row r="4" ht="15.75">
      <c r="A4" s="98" t="s">
        <v>64</v>
      </c>
    </row>
    <row r="5" ht="63">
      <c r="A5" s="99" t="s">
        <v>65</v>
      </c>
    </row>
    <row r="6" ht="15.75">
      <c r="A6" s="98" t="s">
        <v>66</v>
      </c>
    </row>
    <row r="7" ht="31.5">
      <c r="A7" s="99" t="s">
        <v>67</v>
      </c>
    </row>
    <row r="8" ht="78.75">
      <c r="A8" s="98" t="s">
        <v>68</v>
      </c>
    </row>
    <row r="9" ht="78.75">
      <c r="A9" s="98" t="s">
        <v>69</v>
      </c>
    </row>
    <row r="10" ht="31.5">
      <c r="A10" s="99" t="s">
        <v>70</v>
      </c>
    </row>
    <row r="11" ht="15.75">
      <c r="A11" s="98" t="s">
        <v>71</v>
      </c>
    </row>
    <row r="12" ht="47.25">
      <c r="A12" s="98" t="s">
        <v>72</v>
      </c>
    </row>
    <row r="13" ht="15.75">
      <c r="A13" s="98" t="s">
        <v>73</v>
      </c>
    </row>
  </sheetData>
  <sheetProtection password="C6D7" sheet="1"/>
  <printOptions/>
  <pageMargins left="0.75" right="0.3701388888888889" top="0.6902777777777778" bottom="0.77986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Livia - Parco Marguareis</dc:creator>
  <cp:keywords/>
  <dc:description/>
  <cp:lastModifiedBy>canavese</cp:lastModifiedBy>
  <cp:lastPrinted>2019-03-08T13:58:02Z</cp:lastPrinted>
  <dcterms:created xsi:type="dcterms:W3CDTF">2019-01-23T13:47:25Z</dcterms:created>
  <dcterms:modified xsi:type="dcterms:W3CDTF">2019-03-08T13:58:47Z</dcterms:modified>
  <cp:category/>
  <cp:version/>
  <cp:contentType/>
  <cp:contentStatus/>
</cp:coreProperties>
</file>