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etto\Desktop\Deliberazioni per prossimo Consiglio\"/>
    </mc:Choice>
  </mc:AlternateContent>
  <bookViews>
    <workbookView xWindow="0" yWindow="0" windowWidth="19200" windowHeight="10005"/>
  </bookViews>
  <sheets>
    <sheet name="Avanzo 2018" sheetId="1" r:id="rId1"/>
  </sheets>
  <definedNames>
    <definedName name="_xlnm.Print_Area" localSheetId="0">'Avanzo 2018'!$A$1:$N$234</definedName>
  </definedNames>
  <calcPr calcId="181029"/>
</workbook>
</file>

<file path=xl/calcChain.xml><?xml version="1.0" encoding="utf-8"?>
<calcChain xmlns="http://schemas.openxmlformats.org/spreadsheetml/2006/main">
  <c r="I78" i="1" l="1"/>
  <c r="M119" i="1" l="1"/>
  <c r="M175" i="1" l="1"/>
  <c r="M151" i="1"/>
  <c r="I56" i="1" l="1"/>
  <c r="M204" i="1" l="1"/>
  <c r="M203" i="1"/>
  <c r="M202" i="1"/>
  <c r="M201" i="1"/>
  <c r="M157" i="1" l="1"/>
  <c r="A171" i="1" l="1"/>
  <c r="A167" i="1"/>
  <c r="A166" i="1"/>
  <c r="M166" i="1" s="1"/>
  <c r="A155" i="1"/>
  <c r="M155" i="1" s="1"/>
  <c r="M154" i="1"/>
  <c r="M172" i="1" l="1"/>
  <c r="M125" i="1"/>
  <c r="M124" i="1"/>
  <c r="M123" i="1"/>
  <c r="M140" i="1" l="1"/>
  <c r="A152" i="1" l="1"/>
  <c r="A164" i="1" l="1"/>
  <c r="M112" i="1" l="1"/>
  <c r="J94" i="1" l="1"/>
  <c r="J90" i="1"/>
  <c r="M111" i="1" l="1"/>
  <c r="M108" i="1"/>
  <c r="M107" i="1"/>
  <c r="M110" i="1" l="1"/>
  <c r="M106" i="1"/>
  <c r="M141" i="1" l="1"/>
  <c r="A174" i="1" l="1"/>
  <c r="M167" i="1" l="1"/>
  <c r="A165" i="1"/>
  <c r="A163" i="1"/>
  <c r="A162" i="1"/>
  <c r="M161" i="1" s="1"/>
  <c r="A159" i="1" l="1"/>
  <c r="M159" i="1" s="1"/>
  <c r="M153" i="1" l="1"/>
  <c r="M122" i="1" l="1"/>
  <c r="M121" i="1"/>
  <c r="M120" i="1"/>
  <c r="M127" i="1" l="1"/>
  <c r="I61" i="1"/>
  <c r="I54" i="1" l="1"/>
  <c r="M109" i="1" l="1"/>
  <c r="M105" i="1"/>
  <c r="M114" i="1" l="1"/>
  <c r="M174" i="1"/>
  <c r="M173" i="1"/>
  <c r="M171" i="1"/>
  <c r="M165" i="1"/>
  <c r="M152" i="1" l="1"/>
  <c r="A142" i="1" l="1"/>
  <c r="M142" i="1" s="1"/>
  <c r="M145" i="1" s="1"/>
  <c r="J91" i="1" l="1"/>
  <c r="M164" i="1"/>
  <c r="M163" i="1"/>
  <c r="M177" i="1" s="1"/>
  <c r="J92" i="1" l="1"/>
  <c r="M200" i="1"/>
  <c r="M206" i="1" s="1"/>
  <c r="J96" i="1" s="1"/>
  <c r="M186" i="1" l="1"/>
  <c r="J93" i="1" s="1"/>
  <c r="I70" i="1" l="1"/>
  <c r="J89" i="1" l="1"/>
  <c r="M192" i="1" l="1"/>
  <c r="I42" i="1"/>
  <c r="I44" i="1" s="1"/>
  <c r="I46" i="1" s="1"/>
  <c r="I48" i="1" s="1"/>
  <c r="I73" i="1"/>
  <c r="J88" i="1"/>
  <c r="J97" i="1" s="1"/>
  <c r="D212" i="1" s="1"/>
</calcChain>
</file>

<file path=xl/sharedStrings.xml><?xml version="1.0" encoding="utf-8"?>
<sst xmlns="http://schemas.openxmlformats.org/spreadsheetml/2006/main" count="330" uniqueCount="156">
  <si>
    <t xml:space="preserve">TOTALE </t>
  </si>
  <si>
    <t>TOTALE</t>
  </si>
  <si>
    <t>+</t>
  </si>
  <si>
    <t>=</t>
  </si>
  <si>
    <t>-</t>
  </si>
  <si>
    <t>Avanzo vincolato per gestione stipendi personale dipendente</t>
  </si>
  <si>
    <t>Avanzo vincolato per spese di gestione ordinaria</t>
  </si>
  <si>
    <t>Avanzo vincolato per spese correnti operative</t>
  </si>
  <si>
    <t>Avanzo vincolato per spese su progetti comunitari</t>
  </si>
  <si>
    <t>Avanzo vincolato per anticipazione di cassa</t>
  </si>
  <si>
    <t>Avanzo vincolato per spese di investimento</t>
  </si>
  <si>
    <t>Importo</t>
  </si>
  <si>
    <t>Assegnazione</t>
  </si>
  <si>
    <t>Settore</t>
  </si>
  <si>
    <t>Oggetto</t>
  </si>
  <si>
    <t>Natura del vincolo</t>
  </si>
  <si>
    <t>Capitolo</t>
  </si>
  <si>
    <t>Importo totale</t>
  </si>
  <si>
    <t>AVANZO VINCOLATO PER LA GESTIONE STIPENDI DEL PERSONALE DIPENDENTE</t>
  </si>
  <si>
    <t>AVANZO VINCOLATO PER SPESE DI GESTIONE ORDINARIA</t>
  </si>
  <si>
    <t>AVANZO VINCOLATO PER SPESE CORRENTI OPERATIVE</t>
  </si>
  <si>
    <t>AVANZO VINCOLATO PER SPESE D'INVESTIMENTO</t>
  </si>
  <si>
    <t>AVANZO VINCOLATO PER SPESE FINANZIATI CON FONDI EUROPEI E PROGETTI SPECIALI</t>
  </si>
  <si>
    <t>Ente percettore</t>
  </si>
  <si>
    <t>AVANZO VINCOLATO PER ANTICIPAZIONI DI CASSA</t>
  </si>
  <si>
    <t>Descrizione</t>
  </si>
  <si>
    <t>importo</t>
  </si>
  <si>
    <t>Spese gestione stipendi personale dipendente</t>
  </si>
  <si>
    <t>Spese gestione ordinaria</t>
  </si>
  <si>
    <t>Spese correnti operative</t>
  </si>
  <si>
    <t>Spese di investimento</t>
  </si>
  <si>
    <t>Spese su progetti comunitari</t>
  </si>
  <si>
    <t>AMM</t>
  </si>
  <si>
    <t>Quota vincolata in Banca Italia su sottoconto progetti</t>
  </si>
  <si>
    <t>QUADRO DIMOSTRATIVO FONDO DI CASSA</t>
  </si>
  <si>
    <t>QUADRO DIMOSTRATIVO ANTICIPAZIONE DI CASSA</t>
  </si>
  <si>
    <t>RP - Settore Parchi - Fondo vincolato per gestione stipendio del personale</t>
  </si>
  <si>
    <t xml:space="preserve">Totale avanzo vincolato per anticipazione di cassa      </t>
  </si>
  <si>
    <t xml:space="preserve">Totale avanzo vincolato per progetti europei e progetti speciali     </t>
  </si>
  <si>
    <t xml:space="preserve">Totale avanzo vincolato per spese d'investimento     </t>
  </si>
  <si>
    <t xml:space="preserve">Totale avanzo vincolato per spese correnti operative     </t>
  </si>
  <si>
    <t xml:space="preserve">Totale avanzo vincolato per spese gestione ordinaria     </t>
  </si>
  <si>
    <t xml:space="preserve">Totale avanzo vincolato per spese gestione stipendi al personale dipendente     </t>
  </si>
  <si>
    <t>01/15</t>
  </si>
  <si>
    <t>EUR</t>
  </si>
  <si>
    <t>Fondo Vincolato per Progetto</t>
  </si>
  <si>
    <t>PSR 2007/2013 Misura 225 Pagamenti silvoambientali Anni 2013/2014/2015 - Parco Naturale Alpi Marittime</t>
  </si>
  <si>
    <t>PSR 2007/2013 Misura 225 Pagamenti silvoambientali Anni 2013/2014/2015 - Parco Naturale Marguareis</t>
  </si>
  <si>
    <t>PSR 2014/2020 Misura 751 Progetto Ente di Gestione</t>
  </si>
  <si>
    <t>PSR 2014/2020 Misura 751 Strategia comunicazione di comparto</t>
  </si>
  <si>
    <t>AVANZO VINCOLATO PER SPESE CONNESSE A PARTITE DI GIRO</t>
  </si>
  <si>
    <t>Totale avanzo vincolato per spese connesse a partite di giro</t>
  </si>
  <si>
    <t>FONDO PLURIENNALE VINCOLATO PER SPESE IN CONTO CAPITALE</t>
  </si>
  <si>
    <t>Totale avanzo vincolato per Fondo Pluriennale Vincolato per Spese in Conto Capitale</t>
  </si>
  <si>
    <t>01/13</t>
  </si>
  <si>
    <t>Contributo europeo da riversare ai partner</t>
  </si>
  <si>
    <t>Avanzo vincolato per spese connesse a partite di giro</t>
  </si>
  <si>
    <t>Fondo Pluriennale Vincolato per spese correnti</t>
  </si>
  <si>
    <t>Fondo Pluriennale Vincolato per spese in conto capitale</t>
  </si>
  <si>
    <t>PSR 2007/2013 Misura 225 Pagamenti silvoambientali Anni 2013/2014/2015 - Parco Naturale Marguareis (Barreca Daniele)</t>
  </si>
  <si>
    <t>Finanziamento annualità 2015</t>
  </si>
  <si>
    <t>Il Responsabile Servizio Bilancio</t>
  </si>
  <si>
    <t>Il Direttore FF</t>
  </si>
  <si>
    <t>Luciana Baretto</t>
  </si>
  <si>
    <t>Giuseppe Canavese</t>
  </si>
  <si>
    <t>**</t>
  </si>
  <si>
    <t>Fondo cassa al 31 dicembre 2017</t>
  </si>
  <si>
    <t>FONDO CASSA DA APPLICARE AL BILANCIO DI PREVISIONE PER L'ESERCIZIO FINANZIARIO ANNO 2018</t>
  </si>
  <si>
    <t>01/17</t>
  </si>
  <si>
    <t>Ecomuseo della Segale Assegnazione Anno 2016 - Parco Naturale Alpi Marittime</t>
  </si>
  <si>
    <t>RP Settore Cultura Anno 2016</t>
  </si>
  <si>
    <t xml:space="preserve">Fondazione CRC 2017 Progetto Parco Solidale </t>
  </si>
  <si>
    <t>GES</t>
  </si>
  <si>
    <t>Progetto Ricerca su Patologie Fungine Università Virginia (USA)</t>
  </si>
  <si>
    <t>Progetto Alcotra 1681 TRACES</t>
  </si>
  <si>
    <t>Progetto Alcotra 1664 Lemed Ibex</t>
  </si>
  <si>
    <t>Progetto Alcotra 1745 Jardinalp Giardini delle Alpi</t>
  </si>
  <si>
    <t>Progetto Alcotra 1711 Climatt Cambiamenti Climatici</t>
  </si>
  <si>
    <t>PSR 2014/2020 Misura 4.4.3. Interventi sulla biodiversità</t>
  </si>
  <si>
    <t>PSR 2014/2020 Misura 7.1.2. Stesura e aggiornamento piani naturalistici</t>
  </si>
  <si>
    <t>Anticipazione di cassa Anno 2017 (non attiva alla chiusura dell'Esercizio Finanziario)</t>
  </si>
  <si>
    <t>MISSIONE 7 Stipendi ed altri assegni al personale a tempo determinato</t>
  </si>
  <si>
    <t>MISSIONE 9 Stipendi ed altri assegni al personale a tempo determinato</t>
  </si>
  <si>
    <t>Compenso Carasso Valentina Anno 2019 (Determinazione Dirigenziale n. 247/17)</t>
  </si>
  <si>
    <t>Compenso Pace Ivan Anno 2019 (Determinazione Dirigenziale n. 248/17)</t>
  </si>
  <si>
    <t>Compenso Pace Ivan Anno 2020 (Determinazione Dirigenziale n. 248/17)</t>
  </si>
  <si>
    <t>Fondo Cassa al 31 dicembre 2017</t>
  </si>
  <si>
    <t>Economie di spesa</t>
  </si>
  <si>
    <t>Variazioni sulle Entrate di competenza</t>
  </si>
  <si>
    <t>Variazioni sui Residui Attivi</t>
  </si>
  <si>
    <t>Canone concessione in uso locali destinati a Centro Visitatori Terme di Valdieri (concessione dal 1 gennaio 2009 al 31 dicembre 2018) Canone Anno 2017</t>
  </si>
  <si>
    <t>Concessione unica terreni Vagliotta, Tetti Niot, Terme, Giardino Botanico (concessione dal 1 gennaio 2009 al 31 dicembre 2018) Canone Anno 2017</t>
  </si>
  <si>
    <t>Concessione in uso dei diritti di pesca sui Laghi di Valscura, Claus, Portette e Fremamorta e sui tratti di torrente Rio Vagliotta, Lourousa e Lausetto (concessione dal 1 gennaio 2009 dal 31 dicembre 2018) Canone Anno 2017</t>
  </si>
  <si>
    <t xml:space="preserve">Fondo vincolato </t>
  </si>
  <si>
    <t>descrizione per categoria di spesa</t>
  </si>
  <si>
    <t>descrizione di dettaglio per capitolo</t>
  </si>
  <si>
    <t>01/18</t>
  </si>
  <si>
    <t>Ecomuseo della Segale Assegnazione Anno 2017 - Parco Naturale Alpi Marittime (€ 13.500,00)</t>
  </si>
  <si>
    <t>RP Settore Cultura Anno 2017</t>
  </si>
  <si>
    <t>TABELLA AVANZO DI AMMINISTRAZIONE ESERCIZIO FINANZIARIO 2018</t>
  </si>
  <si>
    <t>DISTRIBUZIONE AVANZO DISPONIBILE DA APPLICARE AL BILANCIO PER L'ESERCIZIO FINANZIARIO 2019</t>
  </si>
  <si>
    <t xml:space="preserve">      Totale avanzo disponibile da applicare al bilancio per l'esercizio finanziario 2019 alle seguenti spese:</t>
  </si>
  <si>
    <t>QUADRO DIMOSTRATIVO AVANZO DI AMMINISTRAZIONE ESERCIZIO FINANZIARIO 2018</t>
  </si>
  <si>
    <t>DA APPLICARE AL BILANCIO DI PREVISIONE PER L'ESERCIZIO FINANZIARIO 2019</t>
  </si>
  <si>
    <t>Totale Entrate anno 2018</t>
  </si>
  <si>
    <t>Fondo cassa 31 dicembre 2017</t>
  </si>
  <si>
    <t>Totale uscite anno 2018</t>
  </si>
  <si>
    <t>Residui attivi anno 2018</t>
  </si>
  <si>
    <t>Residui passivi anno 2018</t>
  </si>
  <si>
    <t>AVANZO FINANZIARIO ANNO 2018</t>
  </si>
  <si>
    <t>Fondo Cassa al 31 dicembre 2018</t>
  </si>
  <si>
    <t>QUADRO DIMOSTRATIVO GESTIONE DI CASSA ANNO 2018</t>
  </si>
  <si>
    <t>Riscossione in conto residui anno 2018</t>
  </si>
  <si>
    <t>Riscossione in competenza anno 2018</t>
  </si>
  <si>
    <t>Pagamenti in conto residui anno 2018</t>
  </si>
  <si>
    <t>Pagamenti in competenza anno 2018</t>
  </si>
  <si>
    <t>FONDO CASSA AL 31 DICEMBRE 2018</t>
  </si>
  <si>
    <t>Anticipazione di cassa non utilizzata nel corso dell'anno 2018</t>
  </si>
  <si>
    <t>SCHEMA DISTRIBUZIONE AVANZO SUL BILANCIO PER L'ESERCIZIO FINANZIARIO 2018</t>
  </si>
  <si>
    <t>Avanzo disponibile da applicare al bilancio 2019</t>
  </si>
  <si>
    <t>TOTALE AVANZO FINANZIARIO ANNO 2018</t>
  </si>
  <si>
    <t>€ 3.180,03 Anni 2016 - 2017; € 1.749,96 Anno 2018</t>
  </si>
  <si>
    <t>LBA</t>
  </si>
  <si>
    <t>Canone concessione in uso locali destinati a Centro Visitatori Terme di Valdieri (concessione dal 1 gennaio 2009 al 31 dicembre 2018) Canone Anno 2018</t>
  </si>
  <si>
    <t>Concessione unica terreni Vagliotta, Tetti Niot, Terme, Giardino Botanico (concessione dal 1 gennaio 2009 al 31 dicembre 2018) Canone Anno 2018</t>
  </si>
  <si>
    <t>Concessione in uso dei diritti di pesca sui Laghi di Valscura, Claus, Portette e Fremamorta e sui tratti di torrente Rio Vagliotta, Lourousa e Lausetto (concessione dal 1 gennaio 2009 dal 31 dicembre 2018) Canone Anno 2018</t>
  </si>
  <si>
    <t>VTC</t>
  </si>
  <si>
    <t>PSR 2014/2020 Misura 12.1.1. Indennità Natura 2000</t>
  </si>
  <si>
    <t>Ricavo Progetto Life Wolfalps</t>
  </si>
  <si>
    <t>Trasferimento saldo FESR al PNM</t>
  </si>
  <si>
    <t>Saldo contributo da trasferire ai partner</t>
  </si>
  <si>
    <t xml:space="preserve">LIFE 12 NAT/IT/000807 Wolfalps </t>
  </si>
  <si>
    <t>Ricavo Progetto Alp Mediter</t>
  </si>
  <si>
    <t>Progetto Alcotra 359 Alpi del Mediterraneo</t>
  </si>
  <si>
    <t>MISSIONE 1 Stipendi ed altri assegni al personale a tempo indeterminato</t>
  </si>
  <si>
    <t>MISSIONE 9 Stipendi ed altri assegni al personale a tempo indeterminato</t>
  </si>
  <si>
    <t>Fondo per la produttività e miglioramento dell'efficienza dei servizi per il personale dipendente a tempo indeterminato (Fondo relativo all'anno 2018)</t>
  </si>
  <si>
    <t>Fondo per la produttività e miglioramento dell'efficienza dei servizi per il personale dipendente a tempo indeterminato (risparmi su straordinari anno 2018)</t>
  </si>
  <si>
    <t>Fondo per la produttività e miglioramento dell'efficienza dei servizi per il personale dipendente a tempo indeterminato (Risultato PO e Direttore f.f.)</t>
  </si>
  <si>
    <t>Rinuncia Indennità Consigliere Lemut</t>
  </si>
  <si>
    <t>€ 14.600,00 incassi ex Marguareis anno 2017 oltre incassi ex Marittime pari a 23.500,00 detratti di 7.906,92 presenti in avanzo e quindi € 15.593,08</t>
  </si>
  <si>
    <t>FPV 2019-Progetto Alcotra 1681 Traces-SEACOOP-Spese tecniche progettazione Valdieri (3.2.7a), Aisone (3.2.9a) e Roaschia (3.2.11b) - DD 339/2018</t>
  </si>
  <si>
    <t>FPV 2019-Progetto Alcotra 1664 Lemed Ibex-MENZANO-Servizio veterinario-DD 236/2018</t>
  </si>
  <si>
    <t>FPV 2019-Progetto Alcotra 1745 Jardinalp-TREOGIARDINI DI TREMANTE STEFANO-Servizio manutenzione valorizzazione giardini-DD 220/2018</t>
  </si>
  <si>
    <t>FPV 2019-Progetto Alcotra 1745 Jardinalp-OREGGIA MELANIE-Incarico gestione amministrativa-DD 266/2018</t>
  </si>
  <si>
    <t>FPV 2020-Progetto Alcotra 1745 Jardinalp-OREGGIA MELANIE-Incarico gestione amministrativa-DD 266/2018</t>
  </si>
  <si>
    <t>EUR-DQU</t>
  </si>
  <si>
    <t>02/16</t>
  </si>
  <si>
    <t>EUR - DQU</t>
  </si>
  <si>
    <t>Fondo Vincolato per spese realizzazione attività di Progetto</t>
  </si>
  <si>
    <t>Compagnia San Paolo 2018 Progetto Luoghi della Cultura</t>
  </si>
  <si>
    <t>PSR 2014/2020 Misura 16.2.11 Masterplan Castagno Piemonte</t>
  </si>
  <si>
    <t>LBE</t>
  </si>
  <si>
    <t>Rimborsi Organi Istituzionali Mese Dicembre 2018</t>
  </si>
  <si>
    <t>SOTTOCONTO PROGETTI al 1 gennaio 2018 847.283,89 + incassi anno 2018 470.174,23 - pagamenti anno 2018 1.089.101,52</t>
  </si>
  <si>
    <t>MISSIONE 7 Stipendi ed altri assegni al personale a tempo indeterminato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</si>
</sst>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omic Sans MS"/>
      <family val="4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0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name val="Calibri"/>
      <family val="2"/>
      <scheme val="minor"/>
    </font>
    <font>
      <sz val="12"/>
      <name val="Verdana"/>
      <family val="2"/>
    </font>
    <font>
      <sz val="11"/>
      <name val="Calibri"/>
      <family val="2"/>
      <scheme val="minor"/>
    </font>
    <font>
      <b/>
      <sz val="16"/>
      <color rgb="FF0070C0"/>
      <name val="Verdana"/>
      <family val="2"/>
    </font>
    <font>
      <b/>
      <sz val="10"/>
      <color rgb="FF0070C0"/>
      <name val="Verdana"/>
      <family val="2"/>
    </font>
    <font>
      <b/>
      <sz val="11"/>
      <color rgb="FF0070C0"/>
      <name val="Verdana"/>
      <family val="2"/>
    </font>
    <font>
      <b/>
      <sz val="10"/>
      <color rgb="FF0070C0"/>
      <name val="Arial"/>
      <family val="2"/>
    </font>
    <font>
      <b/>
      <sz val="28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232">
    <xf numFmtId="0" fontId="0" fillId="0" borderId="0" xfId="0"/>
    <xf numFmtId="0" fontId="6" fillId="0" borderId="0" xfId="0" applyFont="1"/>
    <xf numFmtId="0" fontId="19" fillId="0" borderId="0" xfId="2" applyFont="1"/>
    <xf numFmtId="0" fontId="20" fillId="0" borderId="0" xfId="2" applyFont="1"/>
    <xf numFmtId="0" fontId="21" fillId="0" borderId="0" xfId="2" applyFont="1"/>
    <xf numFmtId="0" fontId="17" fillId="0" borderId="0" xfId="2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7" fillId="0" borderId="17" xfId="2" applyBorder="1" applyAlignment="1">
      <alignment vertical="center"/>
    </xf>
    <xf numFmtId="0" fontId="18" fillId="0" borderId="0" xfId="2" applyFont="1"/>
    <xf numFmtId="0" fontId="22" fillId="0" borderId="0" xfId="2" applyFont="1"/>
    <xf numFmtId="0" fontId="18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18" fillId="0" borderId="17" xfId="2" applyFont="1" applyBorder="1"/>
    <xf numFmtId="0" fontId="32" fillId="0" borderId="0" xfId="2" applyFont="1" applyAlignment="1">
      <alignment vertical="center"/>
    </xf>
    <xf numFmtId="0" fontId="32" fillId="0" borderId="0" xfId="2" applyFont="1" applyAlignment="1">
      <alignment horizontal="left" vertical="center"/>
    </xf>
    <xf numFmtId="0" fontId="32" fillId="0" borderId="0" xfId="2" applyFont="1"/>
    <xf numFmtId="0" fontId="28" fillId="0" borderId="0" xfId="0" applyFont="1"/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1" fillId="0" borderId="0" xfId="0" applyFont="1"/>
    <xf numFmtId="4" fontId="24" fillId="0" borderId="0" xfId="0" applyNumberFormat="1" applyFont="1"/>
    <xf numFmtId="0" fontId="24" fillId="0" borderId="0" xfId="0" applyFont="1"/>
    <xf numFmtId="0" fontId="5" fillId="0" borderId="0" xfId="0" applyFont="1"/>
    <xf numFmtId="0" fontId="24" fillId="0" borderId="15" xfId="0" applyFont="1" applyBorder="1" applyAlignment="1">
      <alignment horizontal="center" vertical="center" wrapText="1"/>
    </xf>
    <xf numFmtId="16" fontId="0" fillId="0" borderId="0" xfId="0" applyNumberFormat="1"/>
    <xf numFmtId="4" fontId="0" fillId="0" borderId="0" xfId="0" applyNumberFormat="1"/>
    <xf numFmtId="0" fontId="16" fillId="0" borderId="0" xfId="0" applyFont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4" fillId="0" borderId="0" xfId="0" applyFont="1"/>
    <xf numFmtId="0" fontId="30" fillId="0" borderId="0" xfId="0" applyFont="1"/>
    <xf numFmtId="0" fontId="15" fillId="0" borderId="0" xfId="0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/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33" fillId="0" borderId="0" xfId="0" applyFont="1"/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" fontId="34" fillId="0" borderId="0" xfId="2" applyNumberFormat="1" applyFont="1" applyAlignment="1">
      <alignment horizontal="center"/>
    </xf>
    <xf numFmtId="4" fontId="35" fillId="0" borderId="0" xfId="2" applyNumberFormat="1" applyFont="1" applyAlignment="1">
      <alignment horizontal="center"/>
    </xf>
    <xf numFmtId="4" fontId="36" fillId="0" borderId="0" xfId="2" applyNumberFormat="1" applyFont="1" applyAlignment="1">
      <alignment horizontal="center"/>
    </xf>
    <xf numFmtId="4" fontId="37" fillId="0" borderId="0" xfId="2" applyNumberFormat="1" applyFont="1" applyAlignment="1">
      <alignment horizontal="center" vertical="center"/>
    </xf>
    <xf numFmtId="4" fontId="35" fillId="0" borderId="0" xfId="2" applyNumberFormat="1" applyFont="1" applyAlignment="1">
      <alignment horizontal="center" vertical="center"/>
    </xf>
    <xf numFmtId="4" fontId="38" fillId="0" borderId="0" xfId="2" applyNumberFormat="1" applyFont="1" applyAlignment="1">
      <alignment horizontal="center" vertical="center"/>
    </xf>
    <xf numFmtId="4" fontId="34" fillId="0" borderId="0" xfId="2" applyNumberFormat="1" applyFont="1" applyAlignment="1">
      <alignment horizontal="center" vertical="center"/>
    </xf>
    <xf numFmtId="4" fontId="39" fillId="0" borderId="0" xfId="0" applyNumberFormat="1" applyFont="1" applyAlignment="1">
      <alignment horizontal="center"/>
    </xf>
    <xf numFmtId="4" fontId="39" fillId="0" borderId="0" xfId="0" applyNumberFormat="1" applyFont="1" applyAlignment="1">
      <alignment horizontal="center" wrapText="1"/>
    </xf>
    <xf numFmtId="4" fontId="40" fillId="0" borderId="0" xfId="0" applyNumberFormat="1" applyFont="1" applyAlignment="1">
      <alignment horizontal="center"/>
    </xf>
    <xf numFmtId="4" fontId="40" fillId="0" borderId="0" xfId="0" applyNumberFormat="1" applyFont="1" applyAlignment="1">
      <alignment horizontal="center" wrapText="1"/>
    </xf>
    <xf numFmtId="4" fontId="41" fillId="0" borderId="0" xfId="0" applyNumberFormat="1" applyFont="1" applyAlignment="1">
      <alignment horizontal="center" wrapText="1"/>
    </xf>
    <xf numFmtId="0" fontId="33" fillId="0" borderId="0" xfId="0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" fontId="41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0" borderId="15" xfId="0" applyFont="1" applyBorder="1" applyAlignment="1">
      <alignment horizontal="center" vertical="center" wrapText="1"/>
    </xf>
    <xf numFmtId="0" fontId="13" fillId="0" borderId="0" xfId="0" applyFont="1"/>
    <xf numFmtId="0" fontId="27" fillId="0" borderId="5" xfId="0" applyFont="1" applyBorder="1" applyAlignment="1">
      <alignment horizontal="center"/>
    </xf>
    <xf numFmtId="0" fontId="24" fillId="0" borderId="0" xfId="0" applyFont="1" applyAlignment="1">
      <alignment horizontal="right"/>
    </xf>
    <xf numFmtId="4" fontId="24" fillId="0" borderId="0" xfId="0" applyNumberFormat="1" applyFont="1" applyAlignment="1">
      <alignment horizontal="center"/>
    </xf>
    <xf numFmtId="0" fontId="15" fillId="0" borderId="0" xfId="0" applyFont="1" applyAlignment="1">
      <alignment horizontal="left" wrapText="1"/>
    </xf>
    <xf numFmtId="4" fontId="13" fillId="0" borderId="0" xfId="0" applyNumberFormat="1" applyFont="1"/>
    <xf numFmtId="0" fontId="4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" fontId="26" fillId="0" borderId="8" xfId="0" applyNumberFormat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justify" vertical="center" wrapText="1"/>
    </xf>
    <xf numFmtId="0" fontId="26" fillId="0" borderId="2" xfId="0" applyFont="1" applyBorder="1" applyAlignment="1">
      <alignment horizontal="justify" vertical="center" wrapText="1"/>
    </xf>
    <xf numFmtId="0" fontId="26" fillId="0" borderId="3" xfId="0" applyFont="1" applyBorder="1" applyAlignment="1">
      <alignment horizontal="justify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4" fontId="43" fillId="0" borderId="8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/>
    </xf>
    <xf numFmtId="4" fontId="24" fillId="0" borderId="8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0" fontId="25" fillId="0" borderId="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/>
    </xf>
    <xf numFmtId="4" fontId="27" fillId="0" borderId="8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4" fontId="25" fillId="0" borderId="6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26" fillId="0" borderId="1" xfId="0" applyNumberFormat="1" applyFont="1" applyBorder="1" applyAlignment="1">
      <alignment horizontal="center" vertical="center"/>
    </xf>
    <xf numFmtId="0" fontId="42" fillId="0" borderId="8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0" fontId="42" fillId="0" borderId="3" xfId="0" applyFont="1" applyBorder="1" applyAlignment="1">
      <alignment horizontal="justify" vertical="center" wrapText="1"/>
    </xf>
    <xf numFmtId="0" fontId="43" fillId="0" borderId="3" xfId="0" applyFont="1" applyBorder="1" applyAlignment="1">
      <alignment horizontal="center" vertical="center"/>
    </xf>
    <xf numFmtId="4" fontId="43" fillId="0" borderId="10" xfId="0" applyNumberFormat="1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7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4" fontId="28" fillId="0" borderId="14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0" fillId="0" borderId="16" xfId="0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left" wrapText="1"/>
    </xf>
    <xf numFmtId="4" fontId="27" fillId="0" borderId="8" xfId="0" applyNumberFormat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8" fillId="0" borderId="5" xfId="0" applyFont="1" applyBorder="1" applyAlignment="1">
      <alignment horizontal="center" vertical="center"/>
    </xf>
    <xf numFmtId="4" fontId="29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24" fillId="0" borderId="8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4" fontId="25" fillId="0" borderId="6" xfId="0" applyNumberFormat="1" applyFont="1" applyBorder="1" applyAlignment="1">
      <alignment horizontal="center" vertical="center" wrapText="1"/>
    </xf>
    <xf numFmtId="4" fontId="25" fillId="0" borderId="9" xfId="0" applyNumberFormat="1" applyFont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4" fontId="27" fillId="0" borderId="8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28" fillId="0" borderId="8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4" fontId="28" fillId="0" borderId="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right"/>
    </xf>
    <xf numFmtId="4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4" fontId="26" fillId="0" borderId="1" xfId="1" applyNumberFormat="1" applyFont="1" applyBorder="1" applyAlignment="1">
      <alignment horizontal="center"/>
    </xf>
    <xf numFmtId="0" fontId="27" fillId="0" borderId="5" xfId="0" applyFont="1" applyBorder="1" applyAlignment="1">
      <alignment horizontal="right"/>
    </xf>
    <xf numFmtId="4" fontId="27" fillId="0" borderId="5" xfId="1" applyNumberFormat="1" applyFont="1" applyBorder="1" applyAlignment="1">
      <alignment horizontal="center"/>
    </xf>
    <xf numFmtId="4" fontId="24" fillId="0" borderId="5" xfId="0" applyNumberFormat="1" applyFont="1" applyBorder="1" applyAlignment="1">
      <alignment horizontal="center"/>
    </xf>
    <xf numFmtId="4" fontId="26" fillId="0" borderId="4" xfId="1" applyNumberFormat="1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4" fontId="26" fillId="0" borderId="5" xfId="1" applyNumberFormat="1" applyFont="1" applyBorder="1" applyAlignment="1">
      <alignment horizontal="center"/>
    </xf>
    <xf numFmtId="0" fontId="25" fillId="0" borderId="5" xfId="0" applyFont="1" applyBorder="1" applyAlignment="1">
      <alignment horizontal="right"/>
    </xf>
    <xf numFmtId="0" fontId="25" fillId="0" borderId="8" xfId="0" applyFont="1" applyBorder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4" fillId="0" borderId="8" xfId="0" applyFont="1" applyBorder="1" applyAlignment="1">
      <alignment horizontal="right" vertical="top" wrapText="1"/>
    </xf>
    <xf numFmtId="0" fontId="24" fillId="0" borderId="2" xfId="0" applyFont="1" applyBorder="1" applyAlignment="1">
      <alignment horizontal="right" vertical="top" wrapText="1"/>
    </xf>
    <xf numFmtId="0" fontId="24" fillId="0" borderId="3" xfId="0" applyFont="1" applyBorder="1" applyAlignment="1">
      <alignment horizontal="righ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4" fontId="25" fillId="0" borderId="1" xfId="0" applyNumberFormat="1" applyFont="1" applyBorder="1" applyAlignment="1">
      <alignment horizontal="center"/>
    </xf>
    <xf numFmtId="4" fontId="27" fillId="0" borderId="5" xfId="1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/>
    </xf>
    <xf numFmtId="0" fontId="28" fillId="0" borderId="14" xfId="0" applyFont="1" applyBorder="1" applyAlignment="1">
      <alignment horizontal="right" vertical="center"/>
    </xf>
    <xf numFmtId="0" fontId="44" fillId="0" borderId="13" xfId="0" applyFont="1" applyBorder="1" applyAlignment="1">
      <alignment wrapText="1"/>
    </xf>
    <xf numFmtId="0" fontId="44" fillId="0" borderId="0" xfId="0" applyFont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6</xdr:col>
      <xdr:colOff>104775</xdr:colOff>
      <xdr:row>11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66700"/>
          <a:ext cx="360045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6"/>
  <sheetViews>
    <sheetView tabSelected="1" view="pageBreakPreview" topLeftCell="A61" zoomScaleNormal="100" zoomScaleSheetLayoutView="100" workbookViewId="0">
      <selection activeCell="M227" sqref="M227"/>
    </sheetView>
  </sheetViews>
  <sheetFormatPr defaultRowHeight="15" x14ac:dyDescent="0.25"/>
  <cols>
    <col min="1" max="1" width="13.140625" bestFit="1" customWidth="1"/>
    <col min="2" max="2" width="6.42578125" customWidth="1"/>
    <col min="3" max="3" width="18.7109375" customWidth="1"/>
    <col min="7" max="7" width="21.42578125" customWidth="1"/>
    <col min="11" max="11" width="13.28515625" customWidth="1"/>
    <col min="13" max="13" width="25" customWidth="1"/>
    <col min="15" max="15" width="12.7109375" style="74" customWidth="1"/>
    <col min="16" max="16" width="14.7109375" style="64" customWidth="1"/>
  </cols>
  <sheetData>
    <row r="1" spans="1:20" ht="19.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"/>
      <c r="O1" s="65"/>
      <c r="P1" s="57"/>
      <c r="Q1" s="2"/>
      <c r="R1" s="2"/>
      <c r="S1" s="2"/>
      <c r="T1" s="2"/>
    </row>
    <row r="2" spans="1:20" ht="19.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P2" s="58"/>
      <c r="Q2" s="3"/>
      <c r="R2" s="3"/>
      <c r="S2" s="3"/>
      <c r="T2" s="3"/>
    </row>
    <row r="3" spans="1:20" ht="19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"/>
      <c r="P3" s="59"/>
      <c r="Q3" s="4"/>
      <c r="R3" s="4"/>
      <c r="S3" s="4"/>
      <c r="T3" s="4"/>
    </row>
    <row r="4" spans="1:20" ht="19.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  <c r="P4" s="59"/>
      <c r="Q4" s="4"/>
      <c r="R4" s="4"/>
      <c r="S4" s="4"/>
      <c r="T4" s="4"/>
    </row>
    <row r="5" spans="1:20" ht="19.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"/>
      <c r="P5" s="59"/>
      <c r="Q5" s="4"/>
      <c r="R5" s="4"/>
      <c r="S5" s="4"/>
      <c r="T5" s="4"/>
    </row>
    <row r="6" spans="1:20" ht="19.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"/>
      <c r="P6" s="60"/>
      <c r="Q6" s="5"/>
      <c r="R6" s="5"/>
      <c r="S6" s="5"/>
      <c r="T6" s="5"/>
    </row>
    <row r="7" spans="1:20" ht="19.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5"/>
      <c r="P7" s="60"/>
      <c r="Q7" s="5"/>
      <c r="R7" s="5"/>
      <c r="S7" s="5"/>
      <c r="T7" s="5"/>
    </row>
    <row r="8" spans="1:20" ht="19.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5"/>
      <c r="P8" s="60"/>
      <c r="Q8" s="5"/>
      <c r="R8" s="5"/>
      <c r="S8" s="5"/>
      <c r="T8" s="5"/>
    </row>
    <row r="9" spans="1:20" ht="19.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5"/>
      <c r="P9" s="60"/>
      <c r="Q9" s="5"/>
      <c r="R9" s="5"/>
      <c r="S9" s="5"/>
      <c r="T9" s="5"/>
    </row>
    <row r="10" spans="1:20" ht="19.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5"/>
      <c r="P10" s="60"/>
      <c r="Q10" s="5"/>
      <c r="R10" s="5"/>
      <c r="S10" s="5"/>
      <c r="T10" s="5"/>
    </row>
    <row r="11" spans="1:20" ht="19.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6"/>
      <c r="P11" s="61"/>
      <c r="Q11" s="6"/>
      <c r="R11" s="6"/>
      <c r="S11" s="6"/>
      <c r="T11" s="6"/>
    </row>
    <row r="12" spans="1:20" ht="19.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6"/>
      <c r="P12" s="61"/>
      <c r="Q12" s="6"/>
      <c r="R12" s="6"/>
      <c r="S12" s="6"/>
      <c r="T12" s="6"/>
    </row>
    <row r="13" spans="1:20" ht="19.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6"/>
      <c r="P13" s="61"/>
      <c r="Q13" s="6"/>
      <c r="R13" s="6"/>
      <c r="S13" s="6"/>
      <c r="T13" s="6"/>
    </row>
    <row r="14" spans="1:20" ht="19.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6"/>
      <c r="P14" s="61"/>
      <c r="Q14" s="6"/>
      <c r="R14" s="6"/>
      <c r="S14" s="6"/>
      <c r="T14" s="6"/>
    </row>
    <row r="15" spans="1:20" ht="19.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6"/>
      <c r="P15" s="61"/>
      <c r="Q15" s="6"/>
      <c r="R15" s="6"/>
      <c r="S15" s="6"/>
      <c r="T15" s="6"/>
    </row>
    <row r="16" spans="1:20" ht="19.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5"/>
      <c r="P16" s="60"/>
      <c r="Q16" s="5"/>
      <c r="R16" s="5"/>
      <c r="S16" s="5"/>
      <c r="T16" s="5"/>
    </row>
    <row r="17" spans="1:20" ht="19.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5"/>
      <c r="P17" s="60"/>
      <c r="Q17" s="5"/>
      <c r="R17" s="5"/>
      <c r="S17" s="5"/>
      <c r="T17" s="5"/>
    </row>
    <row r="18" spans="1:20" ht="19.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5"/>
      <c r="P18" s="60"/>
      <c r="Q18" s="5"/>
      <c r="R18" s="5"/>
      <c r="S18" s="5"/>
      <c r="T18" s="5"/>
    </row>
    <row r="19" spans="1:20" ht="19.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5"/>
      <c r="P19" s="60"/>
      <c r="Q19" s="5"/>
      <c r="R19" s="5"/>
      <c r="S19" s="5"/>
      <c r="T19" s="5"/>
    </row>
    <row r="20" spans="1:20" ht="19.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6"/>
      <c r="P20" s="61"/>
      <c r="Q20" s="6"/>
      <c r="R20" s="6"/>
      <c r="S20" s="6"/>
      <c r="T20" s="6"/>
    </row>
    <row r="21" spans="1:20" ht="35.25" x14ac:dyDescent="0.45">
      <c r="A21" s="10"/>
      <c r="B21" s="10"/>
      <c r="C21" s="10"/>
      <c r="D21" s="10"/>
      <c r="E21" s="11" t="s">
        <v>99</v>
      </c>
      <c r="F21" s="12"/>
      <c r="G21" s="12"/>
      <c r="H21" s="12"/>
      <c r="I21" s="12"/>
      <c r="J21" s="12"/>
      <c r="K21" s="12"/>
      <c r="L21" s="12"/>
      <c r="M21" s="12"/>
      <c r="N21" s="12"/>
      <c r="P21" s="62"/>
      <c r="Q21" s="7"/>
      <c r="R21" s="7"/>
      <c r="S21" s="7"/>
      <c r="T21" s="7"/>
    </row>
    <row r="22" spans="1:20" ht="20.25" thickBot="1" x14ac:dyDescent="0.3">
      <c r="A22" s="9"/>
      <c r="B22" s="9"/>
      <c r="C22" s="9"/>
      <c r="D22" s="9"/>
      <c r="E22" s="13"/>
      <c r="F22" s="13"/>
      <c r="G22" s="13"/>
      <c r="H22" s="13"/>
      <c r="I22" s="13"/>
      <c r="J22" s="13"/>
      <c r="K22" s="13"/>
      <c r="L22" s="13"/>
      <c r="M22" s="13"/>
      <c r="N22" s="13"/>
      <c r="P22" s="63"/>
      <c r="Q22" s="6"/>
      <c r="R22" s="6"/>
      <c r="S22" s="6"/>
      <c r="T22" s="6"/>
    </row>
    <row r="23" spans="1:20" ht="19.5" x14ac:dyDescent="0.25">
      <c r="A23" s="9"/>
      <c r="B23" s="9"/>
      <c r="C23" s="9"/>
      <c r="D23" s="9"/>
      <c r="E23" s="11"/>
      <c r="F23" s="11"/>
      <c r="G23" s="11"/>
      <c r="H23" s="11"/>
      <c r="I23" s="11"/>
      <c r="J23" s="11"/>
      <c r="K23" s="11"/>
      <c r="L23" s="11"/>
      <c r="M23" s="11"/>
      <c r="N23" s="6"/>
      <c r="P23" s="61"/>
      <c r="Q23" s="6"/>
      <c r="R23" s="6"/>
      <c r="S23" s="6"/>
      <c r="T23" s="6"/>
    </row>
    <row r="24" spans="1:20" ht="19.5" x14ac:dyDescent="0.25">
      <c r="A24" s="9"/>
      <c r="B24" s="9"/>
      <c r="C24" s="9"/>
      <c r="D24" s="9"/>
      <c r="E24" s="15" t="s">
        <v>61</v>
      </c>
      <c r="F24" s="15"/>
      <c r="G24" s="15"/>
      <c r="H24" s="16"/>
      <c r="I24" s="16"/>
      <c r="J24" s="16"/>
      <c r="K24" s="15" t="s">
        <v>62</v>
      </c>
      <c r="L24" s="15"/>
      <c r="M24" s="15"/>
      <c r="N24" s="15"/>
      <c r="P24" s="63"/>
      <c r="Q24" s="6"/>
      <c r="R24" s="6"/>
      <c r="S24" s="6"/>
      <c r="T24" s="6"/>
    </row>
    <row r="25" spans="1:20" ht="19.5" x14ac:dyDescent="0.25">
      <c r="A25" s="9"/>
      <c r="B25" s="9"/>
      <c r="C25" s="9"/>
      <c r="D25" s="9"/>
      <c r="E25" s="17" t="s">
        <v>63</v>
      </c>
      <c r="F25" s="17"/>
      <c r="G25" s="17"/>
      <c r="H25" s="17"/>
      <c r="I25" s="17"/>
      <c r="J25" s="17"/>
      <c r="K25" s="17" t="s">
        <v>64</v>
      </c>
      <c r="L25" s="17"/>
      <c r="M25" s="17"/>
      <c r="N25" s="17"/>
      <c r="P25" s="61"/>
      <c r="Q25" s="6"/>
      <c r="R25" s="6"/>
      <c r="S25" s="6"/>
      <c r="T25" s="6"/>
    </row>
    <row r="26" spans="1:20" ht="19.5" x14ac:dyDescent="0.25">
      <c r="A26" s="9"/>
      <c r="B26" s="9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5"/>
      <c r="P26" s="60"/>
      <c r="Q26" s="5"/>
      <c r="R26" s="5"/>
      <c r="S26" s="5"/>
      <c r="T26" s="5"/>
    </row>
    <row r="27" spans="1:20" ht="20.25" thickBot="1" x14ac:dyDescent="0.3">
      <c r="A27" s="9"/>
      <c r="B27" s="9"/>
      <c r="C27" s="9"/>
      <c r="D27" s="9"/>
      <c r="E27" s="14"/>
      <c r="F27" s="14"/>
      <c r="G27" s="14"/>
      <c r="H27" s="14"/>
      <c r="I27" s="14"/>
      <c r="J27" s="14"/>
      <c r="K27" s="14"/>
      <c r="L27" s="14"/>
      <c r="M27" s="14"/>
      <c r="N27" s="8"/>
      <c r="P27" s="60"/>
      <c r="Q27" s="5"/>
      <c r="R27" s="5"/>
      <c r="S27" s="5"/>
      <c r="T27" s="5"/>
    </row>
    <row r="28" spans="1:20" ht="19.5" x14ac:dyDescent="0.25">
      <c r="A28" s="9"/>
      <c r="B28" s="9"/>
      <c r="C28" s="9"/>
      <c r="D28" s="9"/>
      <c r="E28" s="11"/>
      <c r="F28" s="11"/>
      <c r="G28" s="11"/>
      <c r="H28" s="11"/>
      <c r="I28" s="11"/>
      <c r="J28" s="11"/>
      <c r="K28" s="11"/>
      <c r="L28" s="11"/>
      <c r="M28" s="11"/>
      <c r="N28" s="5"/>
      <c r="P28" s="60"/>
      <c r="Q28" s="5"/>
      <c r="R28" s="5"/>
      <c r="S28" s="5"/>
      <c r="T28" s="5"/>
    </row>
    <row r="29" spans="1:20" ht="19.5" x14ac:dyDescent="0.25">
      <c r="A29" s="9"/>
      <c r="B29" s="9"/>
      <c r="C29" s="9"/>
      <c r="D29" s="9"/>
      <c r="E29" s="153"/>
      <c r="F29" s="153"/>
      <c r="G29" s="153"/>
      <c r="H29" s="11"/>
      <c r="I29" s="11"/>
      <c r="J29" s="11"/>
      <c r="K29" s="11"/>
      <c r="L29" s="153"/>
      <c r="M29" s="153"/>
      <c r="N29" s="153"/>
      <c r="P29" s="60"/>
      <c r="Q29" s="5"/>
      <c r="R29" s="5"/>
      <c r="S29" s="5"/>
      <c r="T29" s="5"/>
    </row>
    <row r="30" spans="1:20" ht="19.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5"/>
      <c r="P30" s="60"/>
      <c r="Q30" s="5"/>
      <c r="R30" s="5"/>
      <c r="S30" s="5"/>
      <c r="T30" s="5"/>
    </row>
    <row r="31" spans="1:20" ht="19.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6"/>
      <c r="P31" s="61"/>
      <c r="Q31" s="6"/>
      <c r="R31" s="6"/>
      <c r="S31" s="6"/>
      <c r="T31" s="6"/>
    </row>
    <row r="32" spans="1:20" ht="19.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6"/>
      <c r="P32" s="61"/>
      <c r="Q32" s="6"/>
      <c r="R32" s="6"/>
      <c r="S32" s="6"/>
      <c r="T32" s="6"/>
    </row>
    <row r="33" spans="1:20" ht="19.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6"/>
      <c r="P33" s="61"/>
      <c r="Q33" s="6"/>
      <c r="R33" s="6"/>
      <c r="S33" s="6"/>
      <c r="T33" s="6"/>
    </row>
    <row r="34" spans="1:20" ht="30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6"/>
      <c r="P34" s="61"/>
      <c r="Q34" s="6"/>
      <c r="R34" s="6"/>
      <c r="S34" s="6"/>
      <c r="T34" s="6"/>
    </row>
    <row r="35" spans="1:20" ht="19.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6"/>
      <c r="P35" s="61"/>
      <c r="Q35" s="6"/>
      <c r="R35" s="6"/>
      <c r="S35" s="6"/>
      <c r="T35" s="6"/>
    </row>
    <row r="36" spans="1:20" ht="19.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5"/>
      <c r="P36" s="60"/>
      <c r="Q36" s="5"/>
      <c r="R36" s="5"/>
      <c r="S36" s="5"/>
      <c r="T36" s="5"/>
    </row>
    <row r="37" spans="1:20" ht="15.75" x14ac:dyDescent="0.25">
      <c r="D37" s="219" t="s">
        <v>102</v>
      </c>
      <c r="E37" s="219"/>
      <c r="F37" s="219"/>
      <c r="G37" s="219"/>
      <c r="H37" s="219"/>
      <c r="I37" s="219"/>
      <c r="J37" s="219"/>
      <c r="K37" s="219"/>
    </row>
    <row r="38" spans="1:20" ht="15.75" x14ac:dyDescent="0.25">
      <c r="B38" s="45"/>
      <c r="C38" s="45"/>
      <c r="D38" s="219" t="s">
        <v>103</v>
      </c>
      <c r="E38" s="219"/>
      <c r="F38" s="219"/>
      <c r="G38" s="219"/>
      <c r="H38" s="219"/>
      <c r="I38" s="219"/>
      <c r="J38" s="219"/>
      <c r="K38" s="219"/>
      <c r="L38" s="45"/>
      <c r="M38" s="45"/>
    </row>
    <row r="40" spans="1:20" ht="15.75" x14ac:dyDescent="0.25">
      <c r="D40" s="202" t="s">
        <v>104</v>
      </c>
      <c r="E40" s="202"/>
      <c r="F40" s="202"/>
      <c r="G40" s="202"/>
      <c r="H40" s="46"/>
      <c r="I40" s="205">
        <v>5034226.7</v>
      </c>
      <c r="J40" s="205"/>
      <c r="K40" s="205"/>
    </row>
    <row r="41" spans="1:20" ht="16.5" thickBot="1" x14ac:dyDescent="0.3">
      <c r="D41" s="200" t="s">
        <v>105</v>
      </c>
      <c r="E41" s="200"/>
      <c r="F41" s="200"/>
      <c r="G41" s="200"/>
      <c r="H41" s="47" t="s">
        <v>2</v>
      </c>
      <c r="I41" s="209">
        <v>1894272.5</v>
      </c>
      <c r="J41" s="209"/>
      <c r="K41" s="209"/>
    </row>
    <row r="42" spans="1:20" ht="16.5" thickTop="1" x14ac:dyDescent="0.25">
      <c r="D42" s="203" t="s">
        <v>0</v>
      </c>
      <c r="E42" s="203"/>
      <c r="F42" s="203"/>
      <c r="G42" s="203"/>
      <c r="H42" s="48" t="s">
        <v>3</v>
      </c>
      <c r="I42" s="211">
        <f>SUM(I40:K41)</f>
        <v>6928499.2000000002</v>
      </c>
      <c r="J42" s="211"/>
      <c r="K42" s="211"/>
    </row>
    <row r="43" spans="1:20" ht="16.5" thickBot="1" x14ac:dyDescent="0.3">
      <c r="D43" s="200" t="s">
        <v>106</v>
      </c>
      <c r="E43" s="200"/>
      <c r="F43" s="200"/>
      <c r="G43" s="200"/>
      <c r="H43" s="47" t="s">
        <v>4</v>
      </c>
      <c r="I43" s="209">
        <v>5237680.92</v>
      </c>
      <c r="J43" s="209"/>
      <c r="K43" s="209"/>
    </row>
    <row r="44" spans="1:20" ht="16.5" thickTop="1" x14ac:dyDescent="0.25">
      <c r="D44" s="203" t="s">
        <v>66</v>
      </c>
      <c r="E44" s="203"/>
      <c r="F44" s="203"/>
      <c r="G44" s="203"/>
      <c r="H44" s="48" t="s">
        <v>3</v>
      </c>
      <c r="I44" s="211">
        <f>I42-I43</f>
        <v>1690818.2800000003</v>
      </c>
      <c r="J44" s="211"/>
      <c r="K44" s="211"/>
    </row>
    <row r="45" spans="1:20" ht="16.5" thickBot="1" x14ac:dyDescent="0.3">
      <c r="D45" s="200" t="s">
        <v>107</v>
      </c>
      <c r="E45" s="200"/>
      <c r="F45" s="200"/>
      <c r="G45" s="200"/>
      <c r="H45" s="47" t="s">
        <v>2</v>
      </c>
      <c r="I45" s="209">
        <v>2866688.29</v>
      </c>
      <c r="J45" s="209"/>
      <c r="K45" s="209"/>
      <c r="L45" s="77"/>
      <c r="M45" s="77"/>
      <c r="N45" s="77"/>
    </row>
    <row r="46" spans="1:20" ht="16.5" thickTop="1" x14ac:dyDescent="0.25">
      <c r="D46" s="203" t="s">
        <v>1</v>
      </c>
      <c r="E46" s="203"/>
      <c r="F46" s="203"/>
      <c r="G46" s="203"/>
      <c r="H46" s="48" t="s">
        <v>3</v>
      </c>
      <c r="I46" s="211">
        <f>SUM(I44:K45)</f>
        <v>4557506.57</v>
      </c>
      <c r="J46" s="211"/>
      <c r="K46" s="211"/>
    </row>
    <row r="47" spans="1:20" ht="16.5" thickBot="1" x14ac:dyDescent="0.3">
      <c r="D47" s="200" t="s">
        <v>108</v>
      </c>
      <c r="E47" s="200"/>
      <c r="F47" s="200"/>
      <c r="G47" s="200"/>
      <c r="H47" s="47" t="s">
        <v>4</v>
      </c>
      <c r="I47" s="209">
        <v>-823851.81</v>
      </c>
      <c r="J47" s="209"/>
      <c r="K47" s="209"/>
      <c r="L47" s="77"/>
      <c r="M47" s="77"/>
    </row>
    <row r="48" spans="1:20" ht="16.5" thickTop="1" x14ac:dyDescent="0.25">
      <c r="D48" s="212" t="s">
        <v>109</v>
      </c>
      <c r="E48" s="212"/>
      <c r="F48" s="212"/>
      <c r="G48" s="212"/>
      <c r="H48" s="48" t="s">
        <v>3</v>
      </c>
      <c r="I48" s="207">
        <f>SUM(I46:K47)</f>
        <v>3733654.7600000002</v>
      </c>
      <c r="J48" s="207"/>
      <c r="K48" s="207"/>
      <c r="L48" s="77"/>
      <c r="M48" s="77"/>
    </row>
    <row r="51" spans="4:16" s="49" customFormat="1" ht="15.75" x14ac:dyDescent="0.25">
      <c r="D51" s="204" t="s">
        <v>110</v>
      </c>
      <c r="E51" s="204"/>
      <c r="F51" s="204"/>
      <c r="G51" s="204"/>
      <c r="H51" s="41"/>
      <c r="I51" s="205">
        <v>1690818.28</v>
      </c>
      <c r="J51" s="205"/>
      <c r="K51" s="205"/>
      <c r="O51" s="74"/>
      <c r="P51" s="64"/>
    </row>
    <row r="52" spans="4:16" s="49" customFormat="1" ht="15.75" x14ac:dyDescent="0.25">
      <c r="D52" s="204" t="s">
        <v>107</v>
      </c>
      <c r="E52" s="204"/>
      <c r="F52" s="204"/>
      <c r="G52" s="204"/>
      <c r="H52" s="41" t="s">
        <v>2</v>
      </c>
      <c r="I52" s="205">
        <v>2866688.29</v>
      </c>
      <c r="J52" s="205"/>
      <c r="K52" s="205"/>
      <c r="L52" s="77"/>
      <c r="O52" s="74"/>
      <c r="P52" s="64"/>
    </row>
    <row r="53" spans="4:16" s="49" customFormat="1" ht="15.75" x14ac:dyDescent="0.25">
      <c r="D53" s="204" t="s">
        <v>108</v>
      </c>
      <c r="E53" s="204"/>
      <c r="F53" s="204"/>
      <c r="G53" s="204"/>
      <c r="H53" s="41" t="s">
        <v>4</v>
      </c>
      <c r="I53" s="205">
        <v>-823851.81</v>
      </c>
      <c r="J53" s="205"/>
      <c r="K53" s="205"/>
      <c r="L53" s="77"/>
      <c r="O53" s="74"/>
      <c r="P53" s="64"/>
    </row>
    <row r="54" spans="4:16" s="49" customFormat="1" ht="15.75" x14ac:dyDescent="0.25">
      <c r="D54" s="206" t="s">
        <v>109</v>
      </c>
      <c r="E54" s="206"/>
      <c r="F54" s="206"/>
      <c r="G54" s="206"/>
      <c r="H54" s="78" t="s">
        <v>3</v>
      </c>
      <c r="I54" s="207">
        <f>I51+I52+I53</f>
        <v>3733654.7600000002</v>
      </c>
      <c r="J54" s="207"/>
      <c r="K54" s="207"/>
      <c r="O54" s="74"/>
      <c r="P54" s="64"/>
    </row>
    <row r="55" spans="4:16" s="49" customFormat="1" x14ac:dyDescent="0.25">
      <c r="O55" s="74"/>
      <c r="P55" s="64"/>
    </row>
    <row r="56" spans="4:16" s="49" customFormat="1" ht="15.75" x14ac:dyDescent="0.25">
      <c r="D56" s="204" t="s">
        <v>87</v>
      </c>
      <c r="E56" s="204"/>
      <c r="F56" s="204"/>
      <c r="G56" s="204"/>
      <c r="H56" s="41"/>
      <c r="I56" s="205">
        <f>5724212.9+739647.75</f>
        <v>6463860.6500000004</v>
      </c>
      <c r="J56" s="205"/>
      <c r="K56" s="205"/>
      <c r="L56" s="77"/>
      <c r="M56" s="77"/>
      <c r="N56" s="77"/>
      <c r="O56" s="74"/>
      <c r="P56" s="64"/>
    </row>
    <row r="57" spans="4:16" s="49" customFormat="1" ht="15.75" x14ac:dyDescent="0.25">
      <c r="D57" s="204" t="s">
        <v>88</v>
      </c>
      <c r="E57" s="204"/>
      <c r="F57" s="204"/>
      <c r="G57" s="204"/>
      <c r="H57" s="41" t="s">
        <v>2</v>
      </c>
      <c r="I57" s="205">
        <v>0</v>
      </c>
      <c r="J57" s="205"/>
      <c r="K57" s="205"/>
      <c r="L57" s="77"/>
      <c r="M57" s="77"/>
      <c r="N57" s="77"/>
      <c r="O57" s="74"/>
      <c r="P57" s="64"/>
    </row>
    <row r="58" spans="4:16" s="49" customFormat="1" ht="15.75" x14ac:dyDescent="0.25">
      <c r="D58" s="204" t="s">
        <v>88</v>
      </c>
      <c r="E58" s="204"/>
      <c r="F58" s="204"/>
      <c r="G58" s="204"/>
      <c r="H58" s="41" t="s">
        <v>4</v>
      </c>
      <c r="I58" s="205">
        <v>2358452.54</v>
      </c>
      <c r="J58" s="205"/>
      <c r="K58" s="205"/>
      <c r="O58" s="74"/>
      <c r="P58" s="64"/>
    </row>
    <row r="59" spans="4:16" s="49" customFormat="1" ht="15.75" x14ac:dyDescent="0.25">
      <c r="D59" s="204" t="s">
        <v>89</v>
      </c>
      <c r="E59" s="204"/>
      <c r="F59" s="204"/>
      <c r="G59" s="204"/>
      <c r="H59" s="41" t="s">
        <v>2</v>
      </c>
      <c r="I59" s="205">
        <v>0</v>
      </c>
      <c r="J59" s="205"/>
      <c r="K59" s="205"/>
      <c r="O59" s="74"/>
      <c r="P59" s="64"/>
    </row>
    <row r="60" spans="4:16" s="49" customFormat="1" ht="15.75" x14ac:dyDescent="0.25">
      <c r="D60" s="204" t="s">
        <v>89</v>
      </c>
      <c r="E60" s="204"/>
      <c r="F60" s="204"/>
      <c r="G60" s="204"/>
      <c r="H60" s="41" t="s">
        <v>4</v>
      </c>
      <c r="I60" s="205">
        <v>371753.35</v>
      </c>
      <c r="J60" s="205"/>
      <c r="K60" s="205"/>
      <c r="O60" s="74"/>
      <c r="P60" s="64"/>
    </row>
    <row r="61" spans="4:16" s="49" customFormat="1" ht="15.75" x14ac:dyDescent="0.25">
      <c r="D61" s="206" t="s">
        <v>109</v>
      </c>
      <c r="E61" s="206"/>
      <c r="F61" s="206"/>
      <c r="G61" s="206"/>
      <c r="H61" s="78" t="s">
        <v>3</v>
      </c>
      <c r="I61" s="207">
        <f>I56+I57-I58-I60</f>
        <v>3733654.7600000002</v>
      </c>
      <c r="J61" s="207"/>
      <c r="K61" s="207"/>
      <c r="L61" s="77"/>
      <c r="M61" s="82"/>
      <c r="O61" s="74"/>
      <c r="P61" s="64"/>
    </row>
    <row r="64" spans="4:16" ht="15.75" x14ac:dyDescent="0.25">
      <c r="D64" s="219" t="s">
        <v>111</v>
      </c>
      <c r="E64" s="219"/>
      <c r="F64" s="219"/>
      <c r="G64" s="219"/>
      <c r="H64" s="219"/>
      <c r="I64" s="219"/>
      <c r="J64" s="219"/>
      <c r="K64" s="219"/>
    </row>
    <row r="65" spans="2:14" ht="44.25" customHeight="1" x14ac:dyDescent="0.25">
      <c r="D65" s="220" t="s">
        <v>67</v>
      </c>
      <c r="E65" s="220"/>
      <c r="F65" s="220"/>
      <c r="G65" s="220"/>
      <c r="H65" s="220"/>
      <c r="I65" s="220"/>
      <c r="J65" s="220"/>
      <c r="K65" s="220"/>
    </row>
    <row r="67" spans="2:14" ht="15.75" x14ac:dyDescent="0.25">
      <c r="D67" s="202" t="s">
        <v>86</v>
      </c>
      <c r="E67" s="202"/>
      <c r="F67" s="202"/>
      <c r="G67" s="202"/>
      <c r="H67" s="46"/>
      <c r="I67" s="210">
        <v>1894272.5</v>
      </c>
      <c r="J67" s="210"/>
      <c r="K67" s="210"/>
    </row>
    <row r="68" spans="2:14" ht="15.75" x14ac:dyDescent="0.25">
      <c r="D68" s="202" t="s">
        <v>112</v>
      </c>
      <c r="E68" s="202"/>
      <c r="F68" s="202"/>
      <c r="G68" s="202"/>
      <c r="H68" s="46" t="s">
        <v>2</v>
      </c>
      <c r="I68" s="210">
        <v>627432.77</v>
      </c>
      <c r="J68" s="210"/>
      <c r="K68" s="210"/>
    </row>
    <row r="69" spans="2:14" ht="16.5" thickBot="1" x14ac:dyDescent="0.3">
      <c r="D69" s="200" t="s">
        <v>113</v>
      </c>
      <c r="E69" s="200"/>
      <c r="F69" s="200"/>
      <c r="G69" s="200"/>
      <c r="H69" s="47" t="s">
        <v>2</v>
      </c>
      <c r="I69" s="201">
        <v>4406793.93</v>
      </c>
      <c r="J69" s="201"/>
      <c r="K69" s="201"/>
    </row>
    <row r="70" spans="2:14" ht="16.5" thickTop="1" x14ac:dyDescent="0.25">
      <c r="D70" s="203" t="s">
        <v>1</v>
      </c>
      <c r="E70" s="203"/>
      <c r="F70" s="203"/>
      <c r="G70" s="203"/>
      <c r="H70" s="48" t="s">
        <v>3</v>
      </c>
      <c r="I70" s="208">
        <f>SUM(I67:K69)</f>
        <v>6928499.1999999993</v>
      </c>
      <c r="J70" s="208"/>
      <c r="K70" s="208"/>
    </row>
    <row r="71" spans="2:14" ht="15.75" x14ac:dyDescent="0.25">
      <c r="D71" s="202" t="s">
        <v>114</v>
      </c>
      <c r="E71" s="202"/>
      <c r="F71" s="202"/>
      <c r="G71" s="202"/>
      <c r="H71" s="46" t="s">
        <v>4</v>
      </c>
      <c r="I71" s="210">
        <v>-494226.25</v>
      </c>
      <c r="J71" s="210"/>
      <c r="K71" s="210"/>
    </row>
    <row r="72" spans="2:14" ht="16.5" thickBot="1" x14ac:dyDescent="0.3">
      <c r="D72" s="200" t="s">
        <v>115</v>
      </c>
      <c r="E72" s="200"/>
      <c r="F72" s="200"/>
      <c r="G72" s="200"/>
      <c r="H72" s="47" t="s">
        <v>4</v>
      </c>
      <c r="I72" s="201">
        <v>-4743454.67</v>
      </c>
      <c r="J72" s="201"/>
      <c r="K72" s="201"/>
    </row>
    <row r="73" spans="2:14" ht="16.5" thickTop="1" x14ac:dyDescent="0.25">
      <c r="D73" s="212" t="s">
        <v>116</v>
      </c>
      <c r="E73" s="212"/>
      <c r="F73" s="212"/>
      <c r="G73" s="212"/>
      <c r="H73" s="48" t="s">
        <v>3</v>
      </c>
      <c r="I73" s="225">
        <f>SUM(I70:K72)</f>
        <v>1690818.2799999993</v>
      </c>
      <c r="J73" s="225"/>
      <c r="K73" s="225"/>
    </row>
    <row r="75" spans="2:14" ht="15.75" x14ac:dyDescent="0.25">
      <c r="D75" s="219" t="s">
        <v>34</v>
      </c>
      <c r="E75" s="219"/>
      <c r="F75" s="219"/>
      <c r="G75" s="219"/>
      <c r="H75" s="219"/>
      <c r="I75" s="219"/>
      <c r="J75" s="219"/>
      <c r="K75" s="219"/>
    </row>
    <row r="76" spans="2:14" ht="15.75" x14ac:dyDescent="0.25">
      <c r="D76" s="18"/>
      <c r="E76" s="18"/>
      <c r="F76" s="18"/>
      <c r="G76" s="18"/>
      <c r="H76" s="18"/>
      <c r="I76" s="18"/>
      <c r="J76" s="18"/>
      <c r="K76" s="18"/>
    </row>
    <row r="77" spans="2:14" ht="15.75" x14ac:dyDescent="0.25">
      <c r="D77" s="213" t="s">
        <v>116</v>
      </c>
      <c r="E77" s="214"/>
      <c r="F77" s="214"/>
      <c r="G77" s="214"/>
      <c r="H77" s="215"/>
      <c r="I77" s="221">
        <v>1690818.28</v>
      </c>
      <c r="J77" s="221"/>
      <c r="K77" s="221"/>
    </row>
    <row r="78" spans="2:14" ht="36.75" customHeight="1" x14ac:dyDescent="0.25">
      <c r="D78" s="213" t="s">
        <v>33</v>
      </c>
      <c r="E78" s="214"/>
      <c r="F78" s="214"/>
      <c r="G78" s="214"/>
      <c r="H78" s="215"/>
      <c r="I78" s="221">
        <f>847283.89+470174.23-1089101.52</f>
        <v>228356.60000000009</v>
      </c>
      <c r="J78" s="221"/>
      <c r="K78" s="221"/>
      <c r="L78" s="227" t="s">
        <v>154</v>
      </c>
      <c r="M78" s="228"/>
      <c r="N78" s="228"/>
    </row>
    <row r="79" spans="2:14" ht="15.75" x14ac:dyDescent="0.25">
      <c r="B79" s="50"/>
      <c r="C79" s="50"/>
      <c r="D79" s="51"/>
      <c r="E79" s="51"/>
      <c r="F79" s="51"/>
      <c r="G79" s="51"/>
      <c r="H79" s="51"/>
      <c r="I79" s="51"/>
      <c r="J79" s="51"/>
      <c r="K79" s="51"/>
      <c r="L79" s="50"/>
      <c r="M79" s="50"/>
    </row>
    <row r="80" spans="2:14" ht="15.75" x14ac:dyDescent="0.25">
      <c r="D80" s="219" t="s">
        <v>35</v>
      </c>
      <c r="E80" s="219"/>
      <c r="F80" s="219"/>
      <c r="G80" s="219"/>
      <c r="H80" s="219"/>
      <c r="I80" s="219"/>
      <c r="J80" s="219"/>
      <c r="K80" s="219"/>
    </row>
    <row r="81" spans="3:14" ht="15.75" x14ac:dyDescent="0.25">
      <c r="D81" s="18"/>
      <c r="E81" s="18"/>
      <c r="F81" s="18"/>
      <c r="G81" s="18"/>
      <c r="H81" s="18"/>
      <c r="I81" s="18"/>
      <c r="J81" s="18"/>
      <c r="K81" s="18"/>
    </row>
    <row r="82" spans="3:14" ht="15.75" x14ac:dyDescent="0.25">
      <c r="D82" s="213" t="s">
        <v>116</v>
      </c>
      <c r="E82" s="214"/>
      <c r="F82" s="214"/>
      <c r="G82" s="214"/>
      <c r="H82" s="215"/>
      <c r="I82" s="221">
        <v>1690818.28</v>
      </c>
      <c r="J82" s="221"/>
      <c r="K82" s="221"/>
    </row>
    <row r="83" spans="3:14" ht="18.75" customHeight="1" x14ac:dyDescent="0.25">
      <c r="D83" s="216" t="s">
        <v>117</v>
      </c>
      <c r="E83" s="217"/>
      <c r="F83" s="217"/>
      <c r="G83" s="217"/>
      <c r="H83" s="218"/>
      <c r="I83" s="99">
        <v>0</v>
      </c>
      <c r="J83" s="224"/>
      <c r="K83" s="100"/>
    </row>
    <row r="84" spans="3:14" x14ac:dyDescent="0.25">
      <c r="D84" s="52"/>
      <c r="E84" s="53"/>
      <c r="F84" s="53"/>
      <c r="G84" s="53"/>
      <c r="H84" s="54"/>
      <c r="I84" s="55"/>
      <c r="J84" s="55"/>
      <c r="K84" s="55"/>
    </row>
    <row r="85" spans="3:14" ht="79.5" customHeight="1" x14ac:dyDescent="0.25">
      <c r="D85" s="52"/>
      <c r="E85" s="53"/>
      <c r="F85" s="53"/>
      <c r="G85" s="53"/>
      <c r="H85" s="54"/>
      <c r="I85" s="55"/>
      <c r="J85" s="55"/>
      <c r="K85" s="55"/>
    </row>
    <row r="86" spans="3:14" ht="15.75" x14ac:dyDescent="0.25">
      <c r="C86" s="219" t="s">
        <v>118</v>
      </c>
      <c r="D86" s="219"/>
      <c r="E86" s="219"/>
      <c r="F86" s="219"/>
      <c r="G86" s="219"/>
      <c r="H86" s="219"/>
      <c r="I86" s="219"/>
      <c r="J86" s="219"/>
      <c r="K86" s="219"/>
      <c r="L86" s="219"/>
      <c r="M86" s="45"/>
      <c r="N86" s="45"/>
    </row>
    <row r="87" spans="3:14" ht="15.75" x14ac:dyDescent="0.25">
      <c r="C87" s="18"/>
      <c r="D87" s="79"/>
      <c r="E87" s="79"/>
      <c r="F87" s="79"/>
      <c r="G87" s="79"/>
      <c r="H87" s="51"/>
      <c r="I87" s="80"/>
      <c r="J87" s="80"/>
      <c r="K87" s="80"/>
      <c r="L87" s="18"/>
    </row>
    <row r="88" spans="3:14" ht="24.95" customHeight="1" x14ac:dyDescent="0.25">
      <c r="C88" s="198" t="s">
        <v>5</v>
      </c>
      <c r="D88" s="198"/>
      <c r="E88" s="198"/>
      <c r="F88" s="198"/>
      <c r="G88" s="198"/>
      <c r="H88" s="198"/>
      <c r="I88" s="198"/>
      <c r="J88" s="199">
        <f>M114</f>
        <v>891328.90999999992</v>
      </c>
      <c r="K88" s="199"/>
      <c r="L88" s="199"/>
    </row>
    <row r="89" spans="3:14" ht="24.95" customHeight="1" x14ac:dyDescent="0.25">
      <c r="C89" s="190" t="s">
        <v>6</v>
      </c>
      <c r="D89" s="191"/>
      <c r="E89" s="191"/>
      <c r="F89" s="191"/>
      <c r="G89" s="191"/>
      <c r="H89" s="191"/>
      <c r="I89" s="192"/>
      <c r="J89" s="199">
        <f>M127</f>
        <v>11380.48</v>
      </c>
      <c r="K89" s="199"/>
      <c r="L89" s="199"/>
    </row>
    <row r="90" spans="3:14" ht="24.95" customHeight="1" x14ac:dyDescent="0.25">
      <c r="C90" s="190" t="s">
        <v>7</v>
      </c>
      <c r="D90" s="191"/>
      <c r="E90" s="191"/>
      <c r="F90" s="191"/>
      <c r="G90" s="191"/>
      <c r="H90" s="191"/>
      <c r="I90" s="192"/>
      <c r="J90" s="199">
        <f>M135</f>
        <v>0</v>
      </c>
      <c r="K90" s="199"/>
      <c r="L90" s="199"/>
    </row>
    <row r="91" spans="3:14" ht="24.95" customHeight="1" x14ac:dyDescent="0.25">
      <c r="C91" s="190" t="s">
        <v>10</v>
      </c>
      <c r="D91" s="191"/>
      <c r="E91" s="191"/>
      <c r="F91" s="191"/>
      <c r="G91" s="191"/>
      <c r="H91" s="191"/>
      <c r="I91" s="192"/>
      <c r="J91" s="199">
        <f>M145</f>
        <v>9752.7799999999988</v>
      </c>
      <c r="K91" s="199"/>
      <c r="L91" s="199"/>
    </row>
    <row r="92" spans="3:14" ht="24.95" customHeight="1" x14ac:dyDescent="0.25">
      <c r="C92" s="190" t="s">
        <v>8</v>
      </c>
      <c r="D92" s="191"/>
      <c r="E92" s="191"/>
      <c r="F92" s="191"/>
      <c r="G92" s="191"/>
      <c r="H92" s="191"/>
      <c r="I92" s="192"/>
      <c r="J92" s="199">
        <f>M177</f>
        <v>2650344.9999999995</v>
      </c>
      <c r="K92" s="199"/>
      <c r="L92" s="199"/>
    </row>
    <row r="93" spans="3:14" ht="24.95" customHeight="1" x14ac:dyDescent="0.25">
      <c r="C93" s="190" t="s">
        <v>56</v>
      </c>
      <c r="D93" s="191"/>
      <c r="E93" s="191"/>
      <c r="F93" s="191"/>
      <c r="G93" s="191"/>
      <c r="H93" s="191"/>
      <c r="I93" s="192"/>
      <c r="J93" s="197">
        <f>M186</f>
        <v>0</v>
      </c>
      <c r="K93" s="193"/>
      <c r="L93" s="194"/>
    </row>
    <row r="94" spans="3:14" ht="24.95" customHeight="1" x14ac:dyDescent="0.25">
      <c r="C94" s="190" t="s">
        <v>9</v>
      </c>
      <c r="D94" s="191"/>
      <c r="E94" s="191"/>
      <c r="F94" s="191"/>
      <c r="G94" s="191"/>
      <c r="H94" s="191"/>
      <c r="I94" s="192"/>
      <c r="J94" s="99">
        <f>M194</f>
        <v>0</v>
      </c>
      <c r="K94" s="224"/>
      <c r="L94" s="100"/>
    </row>
    <row r="95" spans="3:14" ht="24.95" customHeight="1" x14ac:dyDescent="0.25">
      <c r="C95" s="190" t="s">
        <v>57</v>
      </c>
      <c r="D95" s="191"/>
      <c r="E95" s="191"/>
      <c r="F95" s="191"/>
      <c r="G95" s="191"/>
      <c r="H95" s="191"/>
      <c r="I95" s="192"/>
      <c r="J95" s="99">
        <v>0</v>
      </c>
      <c r="K95" s="193"/>
      <c r="L95" s="194"/>
    </row>
    <row r="96" spans="3:14" ht="24.95" customHeight="1" x14ac:dyDescent="0.25">
      <c r="C96" s="190" t="s">
        <v>58</v>
      </c>
      <c r="D96" s="191"/>
      <c r="E96" s="191"/>
      <c r="F96" s="191"/>
      <c r="G96" s="191"/>
      <c r="H96" s="191"/>
      <c r="I96" s="192"/>
      <c r="J96" s="99">
        <f>M206</f>
        <v>54907.18</v>
      </c>
      <c r="K96" s="193"/>
      <c r="L96" s="194"/>
    </row>
    <row r="97" spans="1:16" ht="24.95" customHeight="1" thickBot="1" x14ac:dyDescent="0.3">
      <c r="C97" s="226" t="s">
        <v>119</v>
      </c>
      <c r="D97" s="226"/>
      <c r="E97" s="226"/>
      <c r="F97" s="226"/>
      <c r="G97" s="226"/>
      <c r="H97" s="226"/>
      <c r="I97" s="226"/>
      <c r="J97" s="154">
        <f>J98-J88-J89-J90-J91-J92-J93-J94-J95-J96</f>
        <v>115940.41000000032</v>
      </c>
      <c r="K97" s="154"/>
      <c r="L97" s="154"/>
      <c r="M97" s="32"/>
    </row>
    <row r="98" spans="1:16" ht="24.95" customHeight="1" x14ac:dyDescent="0.25">
      <c r="C98" s="223" t="s">
        <v>120</v>
      </c>
      <c r="D98" s="223"/>
      <c r="E98" s="223"/>
      <c r="F98" s="223"/>
      <c r="G98" s="223"/>
      <c r="H98" s="223"/>
      <c r="I98" s="223"/>
      <c r="J98" s="222">
        <v>3733654.76</v>
      </c>
      <c r="K98" s="222"/>
      <c r="L98" s="222"/>
      <c r="M98" s="82"/>
    </row>
    <row r="102" spans="1:16" ht="16.5" thickBot="1" x14ac:dyDescent="0.3">
      <c r="A102" s="98" t="s">
        <v>18</v>
      </c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6" ht="15.75" thickTop="1" x14ac:dyDescent="0.25"/>
    <row r="104" spans="1:16" ht="24.95" customHeight="1" x14ac:dyDescent="0.25">
      <c r="A104" s="101" t="s">
        <v>11</v>
      </c>
      <c r="B104" s="101"/>
      <c r="C104" s="22" t="s">
        <v>12</v>
      </c>
      <c r="D104" s="22" t="s">
        <v>13</v>
      </c>
      <c r="E104" s="101" t="s">
        <v>14</v>
      </c>
      <c r="F104" s="101"/>
      <c r="G104" s="101"/>
      <c r="H104" s="101"/>
      <c r="I104" s="101" t="s">
        <v>15</v>
      </c>
      <c r="J104" s="101"/>
      <c r="K104" s="101"/>
      <c r="L104" s="22" t="s">
        <v>16</v>
      </c>
      <c r="M104" s="101" t="s">
        <v>17</v>
      </c>
      <c r="N104" s="101"/>
    </row>
    <row r="105" spans="1:16" s="56" customFormat="1" ht="45" customHeight="1" x14ac:dyDescent="0.25">
      <c r="A105" s="116">
        <v>50000</v>
      </c>
      <c r="B105" s="116"/>
      <c r="C105" s="19"/>
      <c r="D105" s="20" t="s">
        <v>32</v>
      </c>
      <c r="E105" s="177" t="s">
        <v>134</v>
      </c>
      <c r="F105" s="178"/>
      <c r="G105" s="178"/>
      <c r="H105" s="179"/>
      <c r="I105" s="177" t="s">
        <v>36</v>
      </c>
      <c r="J105" s="178"/>
      <c r="K105" s="179"/>
      <c r="L105" s="20">
        <v>4010</v>
      </c>
      <c r="M105" s="180">
        <f t="shared" ref="M105:M109" si="0">SUM(A105:B105)</f>
        <v>50000</v>
      </c>
      <c r="N105" s="181"/>
      <c r="O105" s="74"/>
      <c r="P105" s="65"/>
    </row>
    <row r="106" spans="1:16" s="56" customFormat="1" ht="45" customHeight="1" x14ac:dyDescent="0.25">
      <c r="A106" s="116">
        <v>50000</v>
      </c>
      <c r="B106" s="116"/>
      <c r="C106" s="19"/>
      <c r="D106" s="20" t="s">
        <v>32</v>
      </c>
      <c r="E106" s="177" t="s">
        <v>155</v>
      </c>
      <c r="F106" s="178"/>
      <c r="G106" s="178"/>
      <c r="H106" s="179"/>
      <c r="I106" s="177" t="s">
        <v>36</v>
      </c>
      <c r="J106" s="178"/>
      <c r="K106" s="179"/>
      <c r="L106" s="20">
        <v>4070</v>
      </c>
      <c r="M106" s="180">
        <f t="shared" ref="M106" si="1">SUM(A106:B106)</f>
        <v>50000</v>
      </c>
      <c r="N106" s="181"/>
      <c r="O106" s="74"/>
      <c r="P106" s="65"/>
    </row>
    <row r="107" spans="1:16" s="56" customFormat="1" ht="45" customHeight="1" x14ac:dyDescent="0.25">
      <c r="A107" s="116">
        <v>370578.45</v>
      </c>
      <c r="B107" s="116"/>
      <c r="C107" s="19"/>
      <c r="D107" s="20" t="s">
        <v>32</v>
      </c>
      <c r="E107" s="177" t="s">
        <v>135</v>
      </c>
      <c r="F107" s="178"/>
      <c r="G107" s="178"/>
      <c r="H107" s="179"/>
      <c r="I107" s="177" t="s">
        <v>36</v>
      </c>
      <c r="J107" s="178"/>
      <c r="K107" s="179"/>
      <c r="L107" s="20">
        <v>4090</v>
      </c>
      <c r="M107" s="180">
        <f t="shared" ref="M107" si="2">SUM(A107:B107)</f>
        <v>370578.45</v>
      </c>
      <c r="N107" s="181"/>
      <c r="O107" s="74"/>
      <c r="P107" s="65"/>
    </row>
    <row r="108" spans="1:16" s="56" customFormat="1" ht="45" customHeight="1" x14ac:dyDescent="0.25">
      <c r="A108" s="116">
        <v>19545.73</v>
      </c>
      <c r="B108" s="116"/>
      <c r="C108" s="19"/>
      <c r="D108" s="20" t="s">
        <v>32</v>
      </c>
      <c r="E108" s="184" t="s">
        <v>81</v>
      </c>
      <c r="F108" s="185"/>
      <c r="G108" s="185"/>
      <c r="H108" s="186"/>
      <c r="I108" s="177" t="s">
        <v>36</v>
      </c>
      <c r="J108" s="178"/>
      <c r="K108" s="179"/>
      <c r="L108" s="20">
        <v>5070</v>
      </c>
      <c r="M108" s="180">
        <f t="shared" ref="M108" si="3">SUM(A108:B108)</f>
        <v>19545.73</v>
      </c>
      <c r="N108" s="181"/>
      <c r="O108" s="74"/>
      <c r="P108" s="65"/>
    </row>
    <row r="109" spans="1:16" s="56" customFormat="1" ht="45" customHeight="1" x14ac:dyDescent="0.25">
      <c r="A109" s="116">
        <v>210000</v>
      </c>
      <c r="B109" s="116"/>
      <c r="C109" s="19"/>
      <c r="D109" s="20" t="s">
        <v>32</v>
      </c>
      <c r="E109" s="184" t="s">
        <v>82</v>
      </c>
      <c r="F109" s="185"/>
      <c r="G109" s="185"/>
      <c r="H109" s="186"/>
      <c r="I109" s="177" t="s">
        <v>36</v>
      </c>
      <c r="J109" s="178"/>
      <c r="K109" s="179"/>
      <c r="L109" s="20">
        <v>5090</v>
      </c>
      <c r="M109" s="180">
        <f t="shared" si="0"/>
        <v>210000</v>
      </c>
      <c r="N109" s="181"/>
      <c r="O109" s="74"/>
      <c r="P109" s="65"/>
    </row>
    <row r="110" spans="1:16" s="56" customFormat="1" ht="66" customHeight="1" x14ac:dyDescent="0.25">
      <c r="A110" s="116">
        <v>160537.69</v>
      </c>
      <c r="B110" s="116"/>
      <c r="C110" s="19" t="s">
        <v>96</v>
      </c>
      <c r="D110" s="20" t="s">
        <v>32</v>
      </c>
      <c r="E110" s="184" t="s">
        <v>136</v>
      </c>
      <c r="F110" s="185"/>
      <c r="G110" s="185"/>
      <c r="H110" s="186"/>
      <c r="I110" s="177" t="s">
        <v>36</v>
      </c>
      <c r="J110" s="178"/>
      <c r="K110" s="179"/>
      <c r="L110" s="20">
        <v>6010</v>
      </c>
      <c r="M110" s="180">
        <f t="shared" ref="M110" si="4">SUM(A110:B110)</f>
        <v>160537.69</v>
      </c>
      <c r="N110" s="181"/>
      <c r="O110" s="74"/>
      <c r="P110" s="65"/>
    </row>
    <row r="111" spans="1:16" s="56" customFormat="1" ht="70.5" customHeight="1" x14ac:dyDescent="0.25">
      <c r="A111" s="116">
        <v>30652.61</v>
      </c>
      <c r="B111" s="116"/>
      <c r="C111" s="19" t="s">
        <v>96</v>
      </c>
      <c r="D111" s="20" t="s">
        <v>32</v>
      </c>
      <c r="E111" s="184" t="s">
        <v>138</v>
      </c>
      <c r="F111" s="185"/>
      <c r="G111" s="185"/>
      <c r="H111" s="186"/>
      <c r="I111" s="177" t="s">
        <v>36</v>
      </c>
      <c r="J111" s="178"/>
      <c r="K111" s="179"/>
      <c r="L111" s="20">
        <v>6010</v>
      </c>
      <c r="M111" s="180">
        <f t="shared" ref="M111" si="5">SUM(A111:B111)</f>
        <v>30652.61</v>
      </c>
      <c r="N111" s="181"/>
      <c r="O111" s="74"/>
      <c r="P111" s="65"/>
    </row>
    <row r="112" spans="1:16" s="69" customFormat="1" ht="71.25" customHeight="1" x14ac:dyDescent="0.25">
      <c r="A112" s="152">
        <v>14.43</v>
      </c>
      <c r="B112" s="152"/>
      <c r="C112" s="70" t="s">
        <v>96</v>
      </c>
      <c r="D112" s="37" t="s">
        <v>32</v>
      </c>
      <c r="E112" s="184" t="s">
        <v>137</v>
      </c>
      <c r="F112" s="185"/>
      <c r="G112" s="185"/>
      <c r="H112" s="186"/>
      <c r="I112" s="184" t="s">
        <v>36</v>
      </c>
      <c r="J112" s="185"/>
      <c r="K112" s="186"/>
      <c r="L112" s="37">
        <v>6010</v>
      </c>
      <c r="M112" s="187">
        <f t="shared" ref="M112" si="6">SUM(A112:B112)</f>
        <v>14.43</v>
      </c>
      <c r="N112" s="188"/>
      <c r="O112" s="74"/>
      <c r="P112" s="68"/>
    </row>
    <row r="113" spans="1:16" ht="15.75" x14ac:dyDescent="0.25">
      <c r="A113" s="2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6" ht="15.75" x14ac:dyDescent="0.25">
      <c r="A114" s="109" t="s">
        <v>42</v>
      </c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10"/>
      <c r="M114" s="103">
        <f>M105+M106+M107+M108+M109+M110+M111+M112</f>
        <v>891328.90999999992</v>
      </c>
      <c r="N114" s="111"/>
    </row>
    <row r="115" spans="1:16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6" s="18" customFormat="1" ht="16.5" thickBot="1" x14ac:dyDescent="0.3">
      <c r="A116" s="98" t="s">
        <v>19</v>
      </c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74"/>
      <c r="P116" s="66"/>
    </row>
    <row r="117" spans="1:16" s="18" customFormat="1" ht="16.5" thickTop="1" x14ac:dyDescent="0.25">
      <c r="O117" s="74"/>
      <c r="P117" s="66"/>
    </row>
    <row r="118" spans="1:16" s="18" customFormat="1" ht="24.95" customHeight="1" x14ac:dyDescent="0.25">
      <c r="A118" s="101" t="s">
        <v>11</v>
      </c>
      <c r="B118" s="101"/>
      <c r="C118" s="22" t="s">
        <v>12</v>
      </c>
      <c r="D118" s="22" t="s">
        <v>13</v>
      </c>
      <c r="E118" s="101" t="s">
        <v>14</v>
      </c>
      <c r="F118" s="101"/>
      <c r="G118" s="101"/>
      <c r="H118" s="101"/>
      <c r="I118" s="101" t="s">
        <v>15</v>
      </c>
      <c r="J118" s="101"/>
      <c r="K118" s="101"/>
      <c r="L118" s="22" t="s">
        <v>16</v>
      </c>
      <c r="M118" s="101" t="s">
        <v>17</v>
      </c>
      <c r="N118" s="101"/>
      <c r="O118" s="74"/>
      <c r="P118" s="66"/>
    </row>
    <row r="119" spans="1:16" s="21" customFormat="1" ht="74.25" customHeight="1" x14ac:dyDescent="0.25">
      <c r="A119" s="175">
        <v>511.36</v>
      </c>
      <c r="B119" s="176"/>
      <c r="C119" s="19" t="s">
        <v>96</v>
      </c>
      <c r="D119" s="20" t="s">
        <v>152</v>
      </c>
      <c r="E119" s="158" t="s">
        <v>153</v>
      </c>
      <c r="F119" s="159"/>
      <c r="G119" s="159"/>
      <c r="H119" s="160"/>
      <c r="I119" s="158"/>
      <c r="J119" s="159"/>
      <c r="K119" s="160"/>
      <c r="L119" s="20">
        <v>513</v>
      </c>
      <c r="M119" s="182">
        <f t="shared" ref="M119" si="7">A119</f>
        <v>511.36</v>
      </c>
      <c r="N119" s="183"/>
      <c r="O119" s="74"/>
      <c r="P119" s="67"/>
    </row>
    <row r="120" spans="1:16" s="21" customFormat="1" ht="74.25" customHeight="1" x14ac:dyDescent="0.25">
      <c r="A120" s="175">
        <v>2046.22</v>
      </c>
      <c r="B120" s="176"/>
      <c r="C120" s="19" t="s">
        <v>68</v>
      </c>
      <c r="D120" s="20" t="s">
        <v>122</v>
      </c>
      <c r="E120" s="158" t="s">
        <v>90</v>
      </c>
      <c r="F120" s="159"/>
      <c r="G120" s="159"/>
      <c r="H120" s="160"/>
      <c r="I120" s="158"/>
      <c r="J120" s="159"/>
      <c r="K120" s="160"/>
      <c r="L120" s="20">
        <v>22093</v>
      </c>
      <c r="M120" s="182">
        <f t="shared" ref="M120:M122" si="8">A120</f>
        <v>2046.22</v>
      </c>
      <c r="N120" s="183"/>
      <c r="O120" s="74"/>
      <c r="P120" s="67"/>
    </row>
    <row r="121" spans="1:16" s="21" customFormat="1" ht="74.25" customHeight="1" x14ac:dyDescent="0.25">
      <c r="A121" s="175">
        <v>548.17999999999995</v>
      </c>
      <c r="B121" s="176"/>
      <c r="C121" s="19" t="s">
        <v>68</v>
      </c>
      <c r="D121" s="20" t="s">
        <v>122</v>
      </c>
      <c r="E121" s="158" t="s">
        <v>91</v>
      </c>
      <c r="F121" s="159"/>
      <c r="G121" s="159"/>
      <c r="H121" s="160"/>
      <c r="I121" s="158"/>
      <c r="J121" s="159"/>
      <c r="K121" s="160"/>
      <c r="L121" s="20">
        <v>22093</v>
      </c>
      <c r="M121" s="182">
        <f t="shared" si="8"/>
        <v>548.17999999999995</v>
      </c>
      <c r="N121" s="183"/>
      <c r="O121" s="74"/>
      <c r="P121" s="67"/>
    </row>
    <row r="122" spans="1:16" s="21" customFormat="1" ht="82.5" customHeight="1" x14ac:dyDescent="0.25">
      <c r="A122" s="175">
        <v>2840.16</v>
      </c>
      <c r="B122" s="176"/>
      <c r="C122" s="19" t="s">
        <v>68</v>
      </c>
      <c r="D122" s="20" t="s">
        <v>122</v>
      </c>
      <c r="E122" s="158" t="s">
        <v>92</v>
      </c>
      <c r="F122" s="159"/>
      <c r="G122" s="159"/>
      <c r="H122" s="160"/>
      <c r="I122" s="158"/>
      <c r="J122" s="159"/>
      <c r="K122" s="160"/>
      <c r="L122" s="20">
        <v>22093</v>
      </c>
      <c r="M122" s="182">
        <f t="shared" si="8"/>
        <v>2840.16</v>
      </c>
      <c r="N122" s="183"/>
      <c r="O122" s="74"/>
      <c r="P122" s="67"/>
    </row>
    <row r="123" spans="1:16" s="21" customFormat="1" ht="74.25" customHeight="1" x14ac:dyDescent="0.25">
      <c r="A123" s="175">
        <v>2046.22</v>
      </c>
      <c r="B123" s="176"/>
      <c r="C123" s="19" t="s">
        <v>96</v>
      </c>
      <c r="D123" s="20" t="s">
        <v>122</v>
      </c>
      <c r="E123" s="158" t="s">
        <v>123</v>
      </c>
      <c r="F123" s="159"/>
      <c r="G123" s="159"/>
      <c r="H123" s="160"/>
      <c r="I123" s="158"/>
      <c r="J123" s="159"/>
      <c r="K123" s="160"/>
      <c r="L123" s="20">
        <v>22093</v>
      </c>
      <c r="M123" s="182">
        <f t="shared" ref="M123:M125" si="9">A123</f>
        <v>2046.22</v>
      </c>
      <c r="N123" s="183"/>
      <c r="O123" s="74"/>
      <c r="P123" s="67"/>
    </row>
    <row r="124" spans="1:16" s="21" customFormat="1" ht="74.25" customHeight="1" x14ac:dyDescent="0.25">
      <c r="A124" s="175">
        <v>548.17999999999995</v>
      </c>
      <c r="B124" s="176"/>
      <c r="C124" s="19" t="s">
        <v>96</v>
      </c>
      <c r="D124" s="20" t="s">
        <v>122</v>
      </c>
      <c r="E124" s="158" t="s">
        <v>124</v>
      </c>
      <c r="F124" s="159"/>
      <c r="G124" s="159"/>
      <c r="H124" s="160"/>
      <c r="I124" s="158"/>
      <c r="J124" s="159"/>
      <c r="K124" s="160"/>
      <c r="L124" s="20">
        <v>22093</v>
      </c>
      <c r="M124" s="182">
        <f t="shared" si="9"/>
        <v>548.17999999999995</v>
      </c>
      <c r="N124" s="183"/>
      <c r="O124" s="74"/>
      <c r="P124" s="67"/>
    </row>
    <row r="125" spans="1:16" s="21" customFormat="1" ht="82.5" customHeight="1" x14ac:dyDescent="0.25">
      <c r="A125" s="175">
        <v>2840.16</v>
      </c>
      <c r="B125" s="176"/>
      <c r="C125" s="19" t="s">
        <v>96</v>
      </c>
      <c r="D125" s="20" t="s">
        <v>122</v>
      </c>
      <c r="E125" s="158" t="s">
        <v>125</v>
      </c>
      <c r="F125" s="159"/>
      <c r="G125" s="159"/>
      <c r="H125" s="160"/>
      <c r="I125" s="158"/>
      <c r="J125" s="159"/>
      <c r="K125" s="160"/>
      <c r="L125" s="20">
        <v>22093</v>
      </c>
      <c r="M125" s="182">
        <f t="shared" si="9"/>
        <v>2840.16</v>
      </c>
      <c r="N125" s="183"/>
      <c r="O125" s="74"/>
      <c r="P125" s="67"/>
    </row>
    <row r="126" spans="1:16" s="18" customFormat="1" ht="15.75" x14ac:dyDescent="0.25">
      <c r="A126" s="2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74"/>
      <c r="P126" s="66"/>
    </row>
    <row r="127" spans="1:16" s="18" customFormat="1" ht="15.75" x14ac:dyDescent="0.25">
      <c r="A127" s="109" t="s">
        <v>41</v>
      </c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10"/>
      <c r="M127" s="195">
        <f>M119+M120+M121+M122+M123+M124+M125</f>
        <v>11380.48</v>
      </c>
      <c r="N127" s="196"/>
      <c r="O127" s="74"/>
      <c r="P127" s="66"/>
    </row>
    <row r="128" spans="1:16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6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6" s="18" customFormat="1" ht="16.5" thickBot="1" x14ac:dyDescent="0.3">
      <c r="A130" s="98" t="s">
        <v>20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74"/>
      <c r="P130" s="66"/>
    </row>
    <row r="131" spans="1:16" s="18" customFormat="1" ht="16.5" thickTop="1" x14ac:dyDescent="0.25">
      <c r="O131" s="74"/>
      <c r="P131" s="66"/>
    </row>
    <row r="132" spans="1:16" s="18" customFormat="1" ht="45" customHeight="1" x14ac:dyDescent="0.25">
      <c r="A132" s="101" t="s">
        <v>11</v>
      </c>
      <c r="B132" s="101"/>
      <c r="C132" s="22" t="s">
        <v>12</v>
      </c>
      <c r="D132" s="22" t="s">
        <v>13</v>
      </c>
      <c r="E132" s="101" t="s">
        <v>14</v>
      </c>
      <c r="F132" s="101"/>
      <c r="G132" s="101"/>
      <c r="H132" s="101"/>
      <c r="I132" s="101" t="s">
        <v>15</v>
      </c>
      <c r="J132" s="101"/>
      <c r="K132" s="101"/>
      <c r="L132" s="22" t="s">
        <v>16</v>
      </c>
      <c r="M132" s="101" t="s">
        <v>17</v>
      </c>
      <c r="N132" s="101"/>
      <c r="O132" s="74"/>
      <c r="P132" s="66"/>
    </row>
    <row r="133" spans="1:16" s="21" customFormat="1" ht="45" customHeight="1" x14ac:dyDescent="0.25">
      <c r="A133" s="116" t="s">
        <v>65</v>
      </c>
      <c r="B133" s="116"/>
      <c r="C133" s="19" t="s">
        <v>65</v>
      </c>
      <c r="D133" s="20" t="s">
        <v>65</v>
      </c>
      <c r="E133" s="133" t="s">
        <v>65</v>
      </c>
      <c r="F133" s="134"/>
      <c r="G133" s="134"/>
      <c r="H133" s="135"/>
      <c r="I133" s="133" t="s">
        <v>65</v>
      </c>
      <c r="J133" s="134"/>
      <c r="K133" s="135"/>
      <c r="L133" s="20" t="s">
        <v>65</v>
      </c>
      <c r="M133" s="132" t="s">
        <v>65</v>
      </c>
      <c r="N133" s="132"/>
      <c r="O133" s="74"/>
      <c r="P133" s="67"/>
    </row>
    <row r="134" spans="1:16" s="18" customFormat="1" ht="18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74"/>
      <c r="P134" s="66"/>
    </row>
    <row r="135" spans="1:16" s="18" customFormat="1" ht="15.75" x14ac:dyDescent="0.25">
      <c r="A135" s="109" t="s">
        <v>40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10"/>
      <c r="M135" s="103">
        <v>0</v>
      </c>
      <c r="N135" s="111"/>
      <c r="O135" s="74"/>
      <c r="P135" s="66"/>
    </row>
    <row r="137" spans="1:16" ht="15.75" thickBot="1" x14ac:dyDescent="0.3">
      <c r="A137" s="189" t="s">
        <v>21</v>
      </c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</row>
    <row r="138" spans="1:16" ht="15.75" thickTop="1" x14ac:dyDescent="0.25"/>
    <row r="139" spans="1:16" ht="45" customHeight="1" x14ac:dyDescent="0.25">
      <c r="A139" s="101" t="s">
        <v>11</v>
      </c>
      <c r="B139" s="101"/>
      <c r="C139" s="22" t="s">
        <v>12</v>
      </c>
      <c r="D139" s="22" t="s">
        <v>13</v>
      </c>
      <c r="E139" s="101" t="s">
        <v>14</v>
      </c>
      <c r="F139" s="101"/>
      <c r="G139" s="101"/>
      <c r="H139" s="101"/>
      <c r="I139" s="101" t="s">
        <v>15</v>
      </c>
      <c r="J139" s="101"/>
      <c r="K139" s="101"/>
      <c r="L139" s="22" t="s">
        <v>16</v>
      </c>
      <c r="M139" s="101" t="s">
        <v>17</v>
      </c>
      <c r="N139" s="101"/>
    </row>
    <row r="140" spans="1:16" s="49" customFormat="1" ht="100.5" customHeight="1" x14ac:dyDescent="0.25">
      <c r="A140" s="86">
        <v>4929.8900000000003</v>
      </c>
      <c r="B140" s="87"/>
      <c r="C140" s="70" t="s">
        <v>96</v>
      </c>
      <c r="D140" s="37"/>
      <c r="E140" s="88" t="s">
        <v>121</v>
      </c>
      <c r="F140" s="89"/>
      <c r="G140" s="89"/>
      <c r="H140" s="90"/>
      <c r="I140" s="91" t="s">
        <v>139</v>
      </c>
      <c r="J140" s="92"/>
      <c r="K140" s="93"/>
      <c r="L140" s="76">
        <v>38510</v>
      </c>
      <c r="M140" s="94">
        <f>A140</f>
        <v>4929.8900000000003</v>
      </c>
      <c r="N140" s="95"/>
      <c r="O140" s="75"/>
      <c r="P140" s="73"/>
    </row>
    <row r="141" spans="1:16" ht="80.25" customHeight="1" x14ac:dyDescent="0.25">
      <c r="A141" s="99">
        <v>968.64</v>
      </c>
      <c r="B141" s="100"/>
      <c r="C141" s="19" t="s">
        <v>96</v>
      </c>
      <c r="D141" s="20" t="s">
        <v>72</v>
      </c>
      <c r="E141" s="161" t="s">
        <v>140</v>
      </c>
      <c r="F141" s="162"/>
      <c r="G141" s="162"/>
      <c r="H141" s="163"/>
      <c r="I141" s="158" t="s">
        <v>93</v>
      </c>
      <c r="J141" s="159"/>
      <c r="K141" s="160"/>
      <c r="L141" s="30">
        <v>47590</v>
      </c>
      <c r="M141" s="96">
        <f>A141</f>
        <v>968.64</v>
      </c>
      <c r="N141" s="97"/>
    </row>
    <row r="142" spans="1:16" ht="45" customHeight="1" x14ac:dyDescent="0.25">
      <c r="A142" s="99">
        <f>20000-18882.45</f>
        <v>1117.5499999999993</v>
      </c>
      <c r="B142" s="100"/>
      <c r="C142" s="23" t="s">
        <v>68</v>
      </c>
      <c r="D142" s="24" t="s">
        <v>126</v>
      </c>
      <c r="E142" s="177" t="s">
        <v>69</v>
      </c>
      <c r="F142" s="178"/>
      <c r="G142" s="178"/>
      <c r="H142" s="179"/>
      <c r="I142" s="177" t="s">
        <v>70</v>
      </c>
      <c r="J142" s="178"/>
      <c r="K142" s="179"/>
      <c r="L142" s="25">
        <v>50551</v>
      </c>
      <c r="M142" s="105">
        <f>A142+A143</f>
        <v>3854.2499999999991</v>
      </c>
      <c r="N142" s="106"/>
    </row>
    <row r="143" spans="1:16" ht="45" customHeight="1" x14ac:dyDescent="0.25">
      <c r="A143" s="99">
        <v>2736.7</v>
      </c>
      <c r="B143" s="100"/>
      <c r="C143" s="23" t="s">
        <v>96</v>
      </c>
      <c r="D143" s="24" t="s">
        <v>126</v>
      </c>
      <c r="E143" s="177" t="s">
        <v>97</v>
      </c>
      <c r="F143" s="178"/>
      <c r="G143" s="178"/>
      <c r="H143" s="179"/>
      <c r="I143" s="177" t="s">
        <v>98</v>
      </c>
      <c r="J143" s="178"/>
      <c r="K143" s="179"/>
      <c r="L143" s="24">
        <v>50551</v>
      </c>
      <c r="M143" s="107"/>
      <c r="N143" s="108"/>
    </row>
    <row r="144" spans="1:16" ht="15.75" x14ac:dyDescent="0.25">
      <c r="A144" s="2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spans="1:14" ht="15.75" x14ac:dyDescent="0.25">
      <c r="A145" s="109" t="s">
        <v>39</v>
      </c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10"/>
      <c r="M145" s="103">
        <f>M140+M141+M142</f>
        <v>9752.7799999999988</v>
      </c>
      <c r="N145" s="111"/>
    </row>
    <row r="146" spans="1:14" x14ac:dyDescent="0.25">
      <c r="M146" s="31"/>
    </row>
    <row r="148" spans="1:14" ht="16.5" thickBot="1" x14ac:dyDescent="0.3">
      <c r="A148" s="98" t="s">
        <v>22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</row>
    <row r="149" spans="1:14" ht="15.75" thickTop="1" x14ac:dyDescent="0.25"/>
    <row r="150" spans="1:14" ht="45" customHeight="1" x14ac:dyDescent="0.25">
      <c r="A150" s="101" t="s">
        <v>11</v>
      </c>
      <c r="B150" s="101"/>
      <c r="C150" s="22" t="s">
        <v>12</v>
      </c>
      <c r="D150" s="22" t="s">
        <v>13</v>
      </c>
      <c r="E150" s="101" t="s">
        <v>14</v>
      </c>
      <c r="F150" s="101"/>
      <c r="G150" s="101"/>
      <c r="H150" s="101"/>
      <c r="I150" s="101" t="s">
        <v>15</v>
      </c>
      <c r="J150" s="101"/>
      <c r="K150" s="101"/>
      <c r="L150" s="22" t="s">
        <v>16</v>
      </c>
      <c r="M150" s="101" t="s">
        <v>17</v>
      </c>
      <c r="N150" s="101"/>
    </row>
    <row r="151" spans="1:14" ht="45" customHeight="1" x14ac:dyDescent="0.25">
      <c r="A151" s="102">
        <v>14000</v>
      </c>
      <c r="B151" s="102"/>
      <c r="C151" s="23"/>
      <c r="D151" s="20" t="s">
        <v>72</v>
      </c>
      <c r="E151" s="83" t="s">
        <v>150</v>
      </c>
      <c r="F151" s="84"/>
      <c r="G151" s="84"/>
      <c r="H151" s="85"/>
      <c r="I151" s="83" t="s">
        <v>45</v>
      </c>
      <c r="J151" s="84"/>
      <c r="K151" s="85"/>
      <c r="L151" s="24">
        <v>66090</v>
      </c>
      <c r="M151" s="103">
        <f>A151</f>
        <v>14000</v>
      </c>
      <c r="N151" s="104"/>
    </row>
    <row r="152" spans="1:14" ht="45" customHeight="1" x14ac:dyDescent="0.25">
      <c r="A152" s="102">
        <f>5000-2254.45-1586</f>
        <v>1159.5500000000002</v>
      </c>
      <c r="B152" s="102"/>
      <c r="C152" s="23" t="s">
        <v>68</v>
      </c>
      <c r="D152" s="20" t="s">
        <v>126</v>
      </c>
      <c r="E152" s="83" t="s">
        <v>71</v>
      </c>
      <c r="F152" s="84"/>
      <c r="G152" s="84"/>
      <c r="H152" s="85"/>
      <c r="I152" s="83" t="s">
        <v>45</v>
      </c>
      <c r="J152" s="84"/>
      <c r="K152" s="85"/>
      <c r="L152" s="24">
        <v>66290</v>
      </c>
      <c r="M152" s="103">
        <f t="shared" ref="M152" si="10">A152</f>
        <v>1159.5500000000002</v>
      </c>
      <c r="N152" s="131"/>
    </row>
    <row r="153" spans="1:14" ht="45" customHeight="1" x14ac:dyDescent="0.25">
      <c r="A153" s="102">
        <v>64296.959999999999</v>
      </c>
      <c r="B153" s="102"/>
      <c r="C153" s="23" t="s">
        <v>68</v>
      </c>
      <c r="D153" s="20" t="s">
        <v>72</v>
      </c>
      <c r="E153" s="83" t="s">
        <v>73</v>
      </c>
      <c r="F153" s="84"/>
      <c r="G153" s="84"/>
      <c r="H153" s="85"/>
      <c r="I153" s="83" t="s">
        <v>45</v>
      </c>
      <c r="J153" s="84"/>
      <c r="K153" s="85"/>
      <c r="L153" s="25">
        <v>66491</v>
      </c>
      <c r="M153" s="125">
        <f>A153</f>
        <v>64296.959999999999</v>
      </c>
      <c r="N153" s="126"/>
    </row>
    <row r="154" spans="1:14" ht="45" customHeight="1" x14ac:dyDescent="0.25">
      <c r="A154" s="102">
        <v>3108.11</v>
      </c>
      <c r="B154" s="102"/>
      <c r="C154" s="23" t="s">
        <v>54</v>
      </c>
      <c r="D154" s="20" t="s">
        <v>44</v>
      </c>
      <c r="E154" s="83" t="s">
        <v>131</v>
      </c>
      <c r="F154" s="84"/>
      <c r="G154" s="84"/>
      <c r="H154" s="85"/>
      <c r="I154" s="83" t="s">
        <v>130</v>
      </c>
      <c r="J154" s="84"/>
      <c r="K154" s="85"/>
      <c r="L154" s="25">
        <v>67000</v>
      </c>
      <c r="M154" s="125">
        <f>A154</f>
        <v>3108.11</v>
      </c>
      <c r="N154" s="126"/>
    </row>
    <row r="155" spans="1:14" ht="54.95" customHeight="1" x14ac:dyDescent="0.25">
      <c r="A155" s="102">
        <f>453958.19+44394+853.16+21594.27+54172.8+224183.6+60208.4+41271.6+172245.2</f>
        <v>1072881.22</v>
      </c>
      <c r="B155" s="102"/>
      <c r="C155" s="23" t="s">
        <v>54</v>
      </c>
      <c r="D155" s="20" t="s">
        <v>146</v>
      </c>
      <c r="E155" s="83" t="s">
        <v>131</v>
      </c>
      <c r="F155" s="164"/>
      <c r="G155" s="164"/>
      <c r="H155" s="165"/>
      <c r="I155" s="83" t="s">
        <v>55</v>
      </c>
      <c r="J155" s="164"/>
      <c r="K155" s="165"/>
      <c r="L155" s="112">
        <v>67090</v>
      </c>
      <c r="M155" s="114">
        <f>A155+A156</f>
        <v>1152881.22</v>
      </c>
      <c r="N155" s="115"/>
    </row>
    <row r="156" spans="1:14" ht="54.95" customHeight="1" x14ac:dyDescent="0.25">
      <c r="A156" s="102">
        <v>80000</v>
      </c>
      <c r="B156" s="102"/>
      <c r="C156" s="23"/>
      <c r="D156" s="20" t="s">
        <v>146</v>
      </c>
      <c r="E156" s="83" t="s">
        <v>131</v>
      </c>
      <c r="F156" s="164"/>
      <c r="G156" s="164"/>
      <c r="H156" s="165"/>
      <c r="I156" s="83" t="s">
        <v>128</v>
      </c>
      <c r="J156" s="164"/>
      <c r="K156" s="165"/>
      <c r="L156" s="113"/>
      <c r="M156" s="113"/>
      <c r="N156" s="113"/>
    </row>
    <row r="157" spans="1:14" ht="54.95" customHeight="1" x14ac:dyDescent="0.25">
      <c r="A157" s="99">
        <v>127241.1</v>
      </c>
      <c r="B157" s="100"/>
      <c r="C157" s="23" t="s">
        <v>147</v>
      </c>
      <c r="D157" s="20" t="s">
        <v>146</v>
      </c>
      <c r="E157" s="83" t="s">
        <v>133</v>
      </c>
      <c r="F157" s="84"/>
      <c r="G157" s="84"/>
      <c r="H157" s="85"/>
      <c r="I157" s="83" t="s">
        <v>129</v>
      </c>
      <c r="J157" s="84"/>
      <c r="K157" s="85"/>
      <c r="L157" s="115">
        <v>67370</v>
      </c>
      <c r="M157" s="172">
        <f>A157+A158</f>
        <v>137241.1</v>
      </c>
      <c r="N157" s="126"/>
    </row>
    <row r="158" spans="1:14" ht="54.95" customHeight="1" x14ac:dyDescent="0.25">
      <c r="A158" s="99">
        <v>10000</v>
      </c>
      <c r="B158" s="100"/>
      <c r="C158" s="23"/>
      <c r="D158" s="20" t="s">
        <v>146</v>
      </c>
      <c r="E158" s="83" t="s">
        <v>133</v>
      </c>
      <c r="F158" s="84"/>
      <c r="G158" s="84"/>
      <c r="H158" s="85"/>
      <c r="I158" s="83" t="s">
        <v>132</v>
      </c>
      <c r="J158" s="84"/>
      <c r="K158" s="85"/>
      <c r="L158" s="113"/>
      <c r="M158" s="173"/>
      <c r="N158" s="174"/>
    </row>
    <row r="159" spans="1:14" ht="54.95" customHeight="1" x14ac:dyDescent="0.25">
      <c r="A159" s="102">
        <f>49541.23-3506.73-7245.12-5938.62-14490.26-11877.26</f>
        <v>6483.2399999999925</v>
      </c>
      <c r="B159" s="102"/>
      <c r="C159" s="23" t="s">
        <v>43</v>
      </c>
      <c r="D159" s="20" t="s">
        <v>44</v>
      </c>
      <c r="E159" s="83" t="s">
        <v>46</v>
      </c>
      <c r="F159" s="84"/>
      <c r="G159" s="84"/>
      <c r="H159" s="85"/>
      <c r="I159" s="83" t="s">
        <v>60</v>
      </c>
      <c r="J159" s="84"/>
      <c r="K159" s="85"/>
      <c r="L159" s="112">
        <v>67590</v>
      </c>
      <c r="M159" s="172">
        <f>A159+A160</f>
        <v>18802.799999999992</v>
      </c>
      <c r="N159" s="126"/>
    </row>
    <row r="160" spans="1:14" ht="54.95" customHeight="1" x14ac:dyDescent="0.25">
      <c r="A160" s="102">
        <v>12319.56</v>
      </c>
      <c r="B160" s="102"/>
      <c r="C160" s="23" t="s">
        <v>43</v>
      </c>
      <c r="D160" s="20" t="s">
        <v>44</v>
      </c>
      <c r="E160" s="83" t="s">
        <v>46</v>
      </c>
      <c r="F160" s="84"/>
      <c r="G160" s="84"/>
      <c r="H160" s="85"/>
      <c r="I160" s="83" t="s">
        <v>60</v>
      </c>
      <c r="J160" s="84"/>
      <c r="K160" s="85"/>
      <c r="L160" s="113"/>
      <c r="M160" s="173"/>
      <c r="N160" s="174"/>
    </row>
    <row r="161" spans="1:16" ht="54.95" customHeight="1" x14ac:dyDescent="0.25">
      <c r="A161" s="102">
        <v>15560</v>
      </c>
      <c r="B161" s="102"/>
      <c r="C161" s="23"/>
      <c r="D161" s="20" t="s">
        <v>44</v>
      </c>
      <c r="E161" s="83" t="s">
        <v>59</v>
      </c>
      <c r="F161" s="84"/>
      <c r="G161" s="84"/>
      <c r="H161" s="85"/>
      <c r="I161" s="83" t="s">
        <v>45</v>
      </c>
      <c r="J161" s="84"/>
      <c r="K161" s="85"/>
      <c r="L161" s="112">
        <v>67591</v>
      </c>
      <c r="M161" s="125">
        <f>A161+A162</f>
        <v>183465.43999999994</v>
      </c>
      <c r="N161" s="126"/>
    </row>
    <row r="162" spans="1:16" ht="54.95" customHeight="1" x14ac:dyDescent="0.25">
      <c r="A162" s="102">
        <f>492933.08-152968.64-18559.25-16563.94-14646.1-16121.08-17421.6-15589.16-13398.5-21989.28-14777.86-15106.04+0.4-668.56-4413.96-2458.98-344.89-0.2</f>
        <v>167905.43999999994</v>
      </c>
      <c r="B162" s="102"/>
      <c r="C162" s="23"/>
      <c r="D162" s="20" t="s">
        <v>44</v>
      </c>
      <c r="E162" s="83" t="s">
        <v>47</v>
      </c>
      <c r="F162" s="84"/>
      <c r="G162" s="84"/>
      <c r="H162" s="85"/>
      <c r="I162" s="83" t="s">
        <v>45</v>
      </c>
      <c r="J162" s="84"/>
      <c r="K162" s="85"/>
      <c r="L162" s="171"/>
      <c r="M162" s="107"/>
      <c r="N162" s="108"/>
    </row>
    <row r="163" spans="1:16" ht="54.95" customHeight="1" x14ac:dyDescent="0.25">
      <c r="A163" s="102">
        <f>272703.72-37400-143560.51-30-3712.5-28210.52-5839.98-36709.8-7320-3355-1107.76</f>
        <v>5457.6499999999596</v>
      </c>
      <c r="B163" s="102"/>
      <c r="C163" s="23"/>
      <c r="D163" s="20" t="s">
        <v>44</v>
      </c>
      <c r="E163" s="83" t="s">
        <v>48</v>
      </c>
      <c r="F163" s="84"/>
      <c r="G163" s="84"/>
      <c r="H163" s="85"/>
      <c r="I163" s="83" t="s">
        <v>45</v>
      </c>
      <c r="J163" s="84"/>
      <c r="K163" s="85"/>
      <c r="L163" s="24">
        <v>67600</v>
      </c>
      <c r="M163" s="103">
        <f t="shared" ref="M163:M164" si="11">A163</f>
        <v>5457.6499999999596</v>
      </c>
      <c r="N163" s="131"/>
    </row>
    <row r="164" spans="1:16" ht="54.95" customHeight="1" x14ac:dyDescent="0.25">
      <c r="A164" s="102">
        <f>145006-12000-5720-23379.2-3600-3300-4567.68-12200-4880-5978</f>
        <v>69381.119999999995</v>
      </c>
      <c r="B164" s="102"/>
      <c r="C164" s="23"/>
      <c r="D164" s="20" t="s">
        <v>44</v>
      </c>
      <c r="E164" s="83" t="s">
        <v>49</v>
      </c>
      <c r="F164" s="84"/>
      <c r="G164" s="84"/>
      <c r="H164" s="85"/>
      <c r="I164" s="83" t="s">
        <v>45</v>
      </c>
      <c r="J164" s="84"/>
      <c r="K164" s="85"/>
      <c r="L164" s="24">
        <v>67610</v>
      </c>
      <c r="M164" s="103">
        <f t="shared" si="11"/>
        <v>69381.119999999995</v>
      </c>
      <c r="N164" s="131"/>
    </row>
    <row r="165" spans="1:16" ht="54.95" customHeight="1" x14ac:dyDescent="0.25">
      <c r="A165" s="102">
        <f>229100-732-500-1200-1500-11800-80-12383.49-28</f>
        <v>200876.51</v>
      </c>
      <c r="B165" s="102"/>
      <c r="C165" s="23" t="s">
        <v>68</v>
      </c>
      <c r="D165" s="20" t="s">
        <v>148</v>
      </c>
      <c r="E165" s="83" t="s">
        <v>74</v>
      </c>
      <c r="F165" s="84"/>
      <c r="G165" s="84"/>
      <c r="H165" s="85"/>
      <c r="I165" s="83" t="s">
        <v>149</v>
      </c>
      <c r="J165" s="84"/>
      <c r="K165" s="85"/>
      <c r="L165" s="24">
        <v>69200</v>
      </c>
      <c r="M165" s="103">
        <f t="shared" ref="M165" si="12">A165</f>
        <v>200876.51</v>
      </c>
      <c r="N165" s="131"/>
    </row>
    <row r="166" spans="1:16" ht="54.95" customHeight="1" x14ac:dyDescent="0.25">
      <c r="A166" s="102">
        <f>65077.72+306+28500</f>
        <v>93883.72</v>
      </c>
      <c r="B166" s="102"/>
      <c r="C166" s="23" t="s">
        <v>68</v>
      </c>
      <c r="D166" s="20" t="s">
        <v>148</v>
      </c>
      <c r="E166" s="83" t="s">
        <v>75</v>
      </c>
      <c r="F166" s="84"/>
      <c r="G166" s="84"/>
      <c r="H166" s="85"/>
      <c r="I166" s="83" t="s">
        <v>149</v>
      </c>
      <c r="J166" s="84"/>
      <c r="K166" s="85"/>
      <c r="L166" s="24">
        <v>69210</v>
      </c>
      <c r="M166" s="103">
        <f>A166</f>
        <v>93883.72</v>
      </c>
      <c r="N166" s="131"/>
    </row>
    <row r="167" spans="1:16" ht="54.95" customHeight="1" x14ac:dyDescent="0.25">
      <c r="A167" s="102">
        <f>266318.37-481.9-56-48507.2-580-120-43.8-5000-30000-3792.5-477.2-48.6-8540-2013-14.5-12.5-12.5-11.5+44+1262+0.01</f>
        <v>167913.17999999996</v>
      </c>
      <c r="B167" s="102"/>
      <c r="C167" s="23" t="s">
        <v>68</v>
      </c>
      <c r="D167" s="20" t="s">
        <v>148</v>
      </c>
      <c r="E167" s="83" t="s">
        <v>76</v>
      </c>
      <c r="F167" s="84"/>
      <c r="G167" s="84"/>
      <c r="H167" s="85"/>
      <c r="I167" s="83" t="s">
        <v>149</v>
      </c>
      <c r="J167" s="84"/>
      <c r="K167" s="85"/>
      <c r="L167" s="112">
        <v>69220</v>
      </c>
      <c r="M167" s="125">
        <f>A167+A168+A169+A170</f>
        <v>197413.17999999996</v>
      </c>
      <c r="N167" s="229"/>
    </row>
    <row r="168" spans="1:16" ht="54.95" customHeight="1" x14ac:dyDescent="0.25">
      <c r="A168" s="102">
        <v>7000</v>
      </c>
      <c r="B168" s="102"/>
      <c r="C168" s="23" t="s">
        <v>68</v>
      </c>
      <c r="D168" s="20" t="s">
        <v>148</v>
      </c>
      <c r="E168" s="83" t="s">
        <v>76</v>
      </c>
      <c r="F168" s="84"/>
      <c r="G168" s="84"/>
      <c r="H168" s="85"/>
      <c r="I168" s="83" t="s">
        <v>83</v>
      </c>
      <c r="J168" s="84"/>
      <c r="K168" s="85"/>
      <c r="L168" s="166"/>
      <c r="M168" s="230"/>
      <c r="N168" s="231"/>
    </row>
    <row r="169" spans="1:16" ht="54.95" customHeight="1" x14ac:dyDescent="0.25">
      <c r="A169" s="102">
        <v>18000</v>
      </c>
      <c r="B169" s="102"/>
      <c r="C169" s="23" t="s">
        <v>68</v>
      </c>
      <c r="D169" s="20" t="s">
        <v>148</v>
      </c>
      <c r="E169" s="83" t="s">
        <v>76</v>
      </c>
      <c r="F169" s="84"/>
      <c r="G169" s="84"/>
      <c r="H169" s="85"/>
      <c r="I169" s="83" t="s">
        <v>84</v>
      </c>
      <c r="J169" s="84"/>
      <c r="K169" s="85"/>
      <c r="L169" s="166"/>
      <c r="M169" s="230"/>
      <c r="N169" s="231"/>
    </row>
    <row r="170" spans="1:16" ht="54.95" customHeight="1" x14ac:dyDescent="0.25">
      <c r="A170" s="102">
        <v>4500</v>
      </c>
      <c r="B170" s="102"/>
      <c r="C170" s="23" t="s">
        <v>68</v>
      </c>
      <c r="D170" s="20" t="s">
        <v>148</v>
      </c>
      <c r="E170" s="83" t="s">
        <v>76</v>
      </c>
      <c r="F170" s="84"/>
      <c r="G170" s="84"/>
      <c r="H170" s="85"/>
      <c r="I170" s="83" t="s">
        <v>85</v>
      </c>
      <c r="J170" s="84"/>
      <c r="K170" s="85"/>
      <c r="L170" s="113"/>
      <c r="M170" s="173"/>
      <c r="N170" s="174"/>
    </row>
    <row r="171" spans="1:16" ht="54.95" customHeight="1" x14ac:dyDescent="0.25">
      <c r="A171" s="102">
        <f>437400-22-36000-34888-17-16.4-24.5-16.4-7-10.5-10-14.5+18000</f>
        <v>384373.69999999995</v>
      </c>
      <c r="B171" s="102"/>
      <c r="C171" s="23" t="s">
        <v>68</v>
      </c>
      <c r="D171" s="20" t="s">
        <v>148</v>
      </c>
      <c r="E171" s="83" t="s">
        <v>77</v>
      </c>
      <c r="F171" s="84"/>
      <c r="G171" s="84"/>
      <c r="H171" s="85"/>
      <c r="I171" s="83" t="s">
        <v>149</v>
      </c>
      <c r="J171" s="84"/>
      <c r="K171" s="85"/>
      <c r="L171" s="24">
        <v>69225</v>
      </c>
      <c r="M171" s="103">
        <f t="shared" ref="M171" si="13">A171</f>
        <v>384373.69999999995</v>
      </c>
      <c r="N171" s="131"/>
    </row>
    <row r="172" spans="1:16" ht="54.95" customHeight="1" x14ac:dyDescent="0.25">
      <c r="A172" s="102">
        <v>1565.18</v>
      </c>
      <c r="B172" s="102"/>
      <c r="C172" s="23" t="s">
        <v>68</v>
      </c>
      <c r="D172" s="20" t="s">
        <v>44</v>
      </c>
      <c r="E172" s="83" t="s">
        <v>127</v>
      </c>
      <c r="F172" s="84"/>
      <c r="G172" s="84"/>
      <c r="H172" s="85"/>
      <c r="I172" s="83" t="s">
        <v>45</v>
      </c>
      <c r="J172" s="84"/>
      <c r="K172" s="85"/>
      <c r="L172" s="24">
        <v>69230</v>
      </c>
      <c r="M172" s="103">
        <f t="shared" ref="M172" si="14">A172</f>
        <v>1565.18</v>
      </c>
      <c r="N172" s="131"/>
    </row>
    <row r="173" spans="1:16" s="49" customFormat="1" ht="128.25" customHeight="1" x14ac:dyDescent="0.25">
      <c r="A173" s="139">
        <v>75900.69</v>
      </c>
      <c r="B173" s="139"/>
      <c r="C173" s="71" t="s">
        <v>68</v>
      </c>
      <c r="D173" s="37" t="s">
        <v>44</v>
      </c>
      <c r="E173" s="140" t="s">
        <v>78</v>
      </c>
      <c r="F173" s="141"/>
      <c r="G173" s="141"/>
      <c r="H173" s="142"/>
      <c r="I173" s="140" t="s">
        <v>45</v>
      </c>
      <c r="J173" s="141"/>
      <c r="K173" s="142"/>
      <c r="L173" s="72">
        <v>69240</v>
      </c>
      <c r="M173" s="118">
        <f t="shared" ref="M173" si="15">A173</f>
        <v>75900.69</v>
      </c>
      <c r="N173" s="143"/>
      <c r="O173" s="74"/>
      <c r="P173" s="73"/>
    </row>
    <row r="174" spans="1:16" ht="54.75" customHeight="1" x14ac:dyDescent="0.25">
      <c r="A174" s="102">
        <f>122310-80771.93-10000</f>
        <v>31538.070000000007</v>
      </c>
      <c r="B174" s="102"/>
      <c r="C174" s="23" t="s">
        <v>68</v>
      </c>
      <c r="D174" s="20" t="s">
        <v>44</v>
      </c>
      <c r="E174" s="83" t="s">
        <v>79</v>
      </c>
      <c r="F174" s="84"/>
      <c r="G174" s="84"/>
      <c r="H174" s="85"/>
      <c r="I174" s="83" t="s">
        <v>45</v>
      </c>
      <c r="J174" s="84"/>
      <c r="K174" s="85"/>
      <c r="L174" s="24">
        <v>69250</v>
      </c>
      <c r="M174" s="103">
        <f t="shared" ref="M174" si="16">A174</f>
        <v>31538.070000000007</v>
      </c>
      <c r="N174" s="131"/>
    </row>
    <row r="175" spans="1:16" ht="54.75" customHeight="1" x14ac:dyDescent="0.25">
      <c r="A175" s="102">
        <v>15000</v>
      </c>
      <c r="B175" s="102"/>
      <c r="C175" s="23"/>
      <c r="D175" s="20" t="s">
        <v>72</v>
      </c>
      <c r="E175" s="83" t="s">
        <v>151</v>
      </c>
      <c r="F175" s="84"/>
      <c r="G175" s="84"/>
      <c r="H175" s="85"/>
      <c r="I175" s="83" t="s">
        <v>45</v>
      </c>
      <c r="J175" s="84"/>
      <c r="K175" s="85"/>
      <c r="L175" s="24">
        <v>69260</v>
      </c>
      <c r="M175" s="103">
        <f t="shared" ref="M175" si="17">A175</f>
        <v>15000</v>
      </c>
      <c r="N175" s="131"/>
    </row>
    <row r="176" spans="1:16" ht="15.75" x14ac:dyDescent="0.25">
      <c r="A176" s="2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</row>
    <row r="177" spans="1:16" ht="15.75" x14ac:dyDescent="0.25">
      <c r="A177" s="109" t="s">
        <v>38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10"/>
      <c r="M177" s="103">
        <f>M151+M152+M153+M154+M155+M157+M159+M161+M163+M164+M165+M166+M167+M171+M172+M173+M174+M175</f>
        <v>2650344.9999999995</v>
      </c>
      <c r="N177" s="111"/>
    </row>
    <row r="178" spans="1:16" x14ac:dyDescent="0.25">
      <c r="A178" s="32"/>
      <c r="C178" s="32"/>
    </row>
    <row r="179" spans="1:16" s="26" customForma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4"/>
      <c r="N179" s="34"/>
      <c r="O179" s="74"/>
      <c r="P179" s="64"/>
    </row>
    <row r="181" spans="1:16" s="18" customFormat="1" ht="16.5" thickBot="1" x14ac:dyDescent="0.3">
      <c r="A181" s="98" t="s">
        <v>50</v>
      </c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74"/>
      <c r="P181" s="66"/>
    </row>
    <row r="182" spans="1:16" s="18" customFormat="1" ht="16.5" thickTop="1" x14ac:dyDescent="0.25">
      <c r="O182" s="74"/>
      <c r="P182" s="66"/>
    </row>
    <row r="183" spans="1:16" s="18" customFormat="1" ht="24.95" customHeight="1" x14ac:dyDescent="0.25">
      <c r="A183" s="101" t="s">
        <v>11</v>
      </c>
      <c r="B183" s="101"/>
      <c r="C183" s="22" t="s">
        <v>12</v>
      </c>
      <c r="D183" s="22" t="s">
        <v>13</v>
      </c>
      <c r="E183" s="101" t="s">
        <v>14</v>
      </c>
      <c r="F183" s="101"/>
      <c r="G183" s="101"/>
      <c r="H183" s="101"/>
      <c r="I183" s="101" t="s">
        <v>23</v>
      </c>
      <c r="J183" s="101"/>
      <c r="K183" s="101"/>
      <c r="L183" s="22" t="s">
        <v>16</v>
      </c>
      <c r="M183" s="101" t="s">
        <v>17</v>
      </c>
      <c r="N183" s="101"/>
      <c r="O183" s="74"/>
      <c r="P183" s="66"/>
    </row>
    <row r="184" spans="1:16" s="18" customFormat="1" ht="24.95" customHeight="1" x14ac:dyDescent="0.25">
      <c r="A184" s="116" t="s">
        <v>65</v>
      </c>
      <c r="B184" s="116"/>
      <c r="C184" s="19" t="s">
        <v>65</v>
      </c>
      <c r="D184" s="20" t="s">
        <v>65</v>
      </c>
      <c r="E184" s="133" t="s">
        <v>65</v>
      </c>
      <c r="F184" s="134"/>
      <c r="G184" s="134"/>
      <c r="H184" s="135"/>
      <c r="I184" s="133" t="s">
        <v>65</v>
      </c>
      <c r="J184" s="134"/>
      <c r="K184" s="135"/>
      <c r="L184" s="20" t="s">
        <v>65</v>
      </c>
      <c r="M184" s="132" t="s">
        <v>65</v>
      </c>
      <c r="N184" s="132"/>
      <c r="O184" s="74"/>
      <c r="P184" s="66"/>
    </row>
    <row r="185" spans="1:16" s="18" customFormat="1" ht="15.7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74"/>
      <c r="P185" s="66"/>
    </row>
    <row r="186" spans="1:16" s="18" customFormat="1" ht="15.75" x14ac:dyDescent="0.25">
      <c r="A186" s="109" t="s">
        <v>51</v>
      </c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10"/>
      <c r="M186" s="103">
        <f>SUM(A181:B184)</f>
        <v>0</v>
      </c>
      <c r="N186" s="146"/>
      <c r="O186" s="74"/>
      <c r="P186" s="66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6" s="18" customFormat="1" ht="16.5" thickBot="1" x14ac:dyDescent="0.3">
      <c r="A189" s="117" t="s">
        <v>24</v>
      </c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74"/>
      <c r="P189" s="66"/>
    </row>
    <row r="190" spans="1:16" s="18" customFormat="1" ht="16.5" thickTop="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74"/>
      <c r="P190" s="66"/>
    </row>
    <row r="191" spans="1:16" s="18" customFormat="1" ht="24.95" customHeight="1" x14ac:dyDescent="0.25">
      <c r="A191" s="123" t="s">
        <v>11</v>
      </c>
      <c r="B191" s="123"/>
      <c r="C191" s="155" t="s">
        <v>25</v>
      </c>
      <c r="D191" s="156"/>
      <c r="E191" s="156"/>
      <c r="F191" s="156"/>
      <c r="G191" s="156"/>
      <c r="H191" s="156"/>
      <c r="I191" s="156"/>
      <c r="J191" s="156"/>
      <c r="K191" s="119"/>
      <c r="L191" s="36" t="s">
        <v>16</v>
      </c>
      <c r="M191" s="123" t="s">
        <v>17</v>
      </c>
      <c r="N191" s="123"/>
      <c r="O191" s="74"/>
      <c r="P191" s="66"/>
    </row>
    <row r="192" spans="1:16" s="21" customFormat="1" ht="24.95" customHeight="1" x14ac:dyDescent="0.25">
      <c r="A192" s="152" t="s">
        <v>65</v>
      </c>
      <c r="B192" s="152"/>
      <c r="C192" s="120" t="s">
        <v>80</v>
      </c>
      <c r="D192" s="121"/>
      <c r="E192" s="121"/>
      <c r="F192" s="121"/>
      <c r="G192" s="121"/>
      <c r="H192" s="121"/>
      <c r="I192" s="121"/>
      <c r="J192" s="121"/>
      <c r="K192" s="122"/>
      <c r="L192" s="37" t="s">
        <v>65</v>
      </c>
      <c r="M192" s="157" t="str">
        <f>A192</f>
        <v>**</v>
      </c>
      <c r="N192" s="108"/>
      <c r="O192" s="74"/>
      <c r="P192" s="67"/>
    </row>
    <row r="193" spans="1:16" s="18" customFormat="1" ht="15.7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74"/>
      <c r="P193" s="66"/>
    </row>
    <row r="194" spans="1:16" s="18" customFormat="1" ht="15.75" x14ac:dyDescent="0.25">
      <c r="A194" s="148" t="s">
        <v>37</v>
      </c>
      <c r="B194" s="148"/>
      <c r="C194" s="148"/>
      <c r="D194" s="148"/>
      <c r="E194" s="148"/>
      <c r="F194" s="148"/>
      <c r="G194" s="148"/>
      <c r="H194" s="148"/>
      <c r="I194" s="148"/>
      <c r="J194" s="148"/>
      <c r="K194" s="148"/>
      <c r="L194" s="149"/>
      <c r="M194" s="118">
        <v>0</v>
      </c>
      <c r="N194" s="119"/>
      <c r="O194" s="74"/>
      <c r="P194" s="66"/>
    </row>
    <row r="195" spans="1:16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</row>
    <row r="196" spans="1:16" s="18" customFormat="1" ht="1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74"/>
      <c r="P196" s="66"/>
    </row>
    <row r="197" spans="1:16" ht="18.75" customHeight="1" thickBot="1" x14ac:dyDescent="0.3">
      <c r="A197" s="117" t="s">
        <v>52</v>
      </c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</row>
    <row r="198" spans="1:16" ht="17.25" customHeight="1" thickTop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6" ht="35.25" customHeight="1" x14ac:dyDescent="0.25">
      <c r="A199" s="123" t="s">
        <v>11</v>
      </c>
      <c r="B199" s="123"/>
      <c r="C199" s="155" t="s">
        <v>25</v>
      </c>
      <c r="D199" s="156"/>
      <c r="E199" s="156"/>
      <c r="F199" s="156"/>
      <c r="G199" s="156"/>
      <c r="H199" s="156"/>
      <c r="I199" s="156"/>
      <c r="J199" s="156"/>
      <c r="K199" s="119"/>
      <c r="L199" s="36" t="s">
        <v>16</v>
      </c>
      <c r="M199" s="123" t="s">
        <v>17</v>
      </c>
      <c r="N199" s="123"/>
    </row>
    <row r="200" spans="1:16" s="49" customFormat="1" ht="35.25" customHeight="1" x14ac:dyDescent="0.25">
      <c r="A200" s="152">
        <v>5900</v>
      </c>
      <c r="B200" s="152"/>
      <c r="C200" s="120" t="s">
        <v>141</v>
      </c>
      <c r="D200" s="121"/>
      <c r="E200" s="121"/>
      <c r="F200" s="121"/>
      <c r="G200" s="121"/>
      <c r="H200" s="121"/>
      <c r="I200" s="121"/>
      <c r="J200" s="121"/>
      <c r="K200" s="122"/>
      <c r="L200" s="37">
        <v>69200</v>
      </c>
      <c r="M200" s="144">
        <f t="shared" ref="M200" si="18">A200</f>
        <v>5900</v>
      </c>
      <c r="N200" s="145"/>
      <c r="O200" s="75"/>
      <c r="P200" s="73"/>
    </row>
    <row r="201" spans="1:16" s="49" customFormat="1" ht="35.25" customHeight="1" x14ac:dyDescent="0.25">
      <c r="A201" s="152">
        <v>2000</v>
      </c>
      <c r="B201" s="152"/>
      <c r="C201" s="120" t="s">
        <v>142</v>
      </c>
      <c r="D201" s="121"/>
      <c r="E201" s="121"/>
      <c r="F201" s="121"/>
      <c r="G201" s="121"/>
      <c r="H201" s="121"/>
      <c r="I201" s="121"/>
      <c r="J201" s="121"/>
      <c r="K201" s="122"/>
      <c r="L201" s="37">
        <v>69210</v>
      </c>
      <c r="M201" s="144">
        <f t="shared" ref="M201" si="19">A201</f>
        <v>2000</v>
      </c>
      <c r="N201" s="145"/>
      <c r="O201" s="75"/>
      <c r="P201" s="73"/>
    </row>
    <row r="202" spans="1:16" s="49" customFormat="1" ht="35.25" customHeight="1" x14ac:dyDescent="0.25">
      <c r="A202" s="152">
        <v>24507.18</v>
      </c>
      <c r="B202" s="152"/>
      <c r="C202" s="120" t="s">
        <v>143</v>
      </c>
      <c r="D202" s="121"/>
      <c r="E202" s="121"/>
      <c r="F202" s="121"/>
      <c r="G202" s="121"/>
      <c r="H202" s="121"/>
      <c r="I202" s="121"/>
      <c r="J202" s="121"/>
      <c r="K202" s="122"/>
      <c r="L202" s="37">
        <v>69220</v>
      </c>
      <c r="M202" s="144">
        <f t="shared" ref="M202" si="20">A202</f>
        <v>24507.18</v>
      </c>
      <c r="N202" s="145"/>
      <c r="O202" s="75"/>
      <c r="P202" s="73"/>
    </row>
    <row r="203" spans="1:16" s="49" customFormat="1" ht="35.25" customHeight="1" x14ac:dyDescent="0.25">
      <c r="A203" s="152">
        <v>15000</v>
      </c>
      <c r="B203" s="152"/>
      <c r="C203" s="120" t="s">
        <v>144</v>
      </c>
      <c r="D203" s="121"/>
      <c r="E203" s="121"/>
      <c r="F203" s="121"/>
      <c r="G203" s="121"/>
      <c r="H203" s="121"/>
      <c r="I203" s="121"/>
      <c r="J203" s="121"/>
      <c r="K203" s="122"/>
      <c r="L203" s="37">
        <v>69220</v>
      </c>
      <c r="M203" s="144">
        <f t="shared" ref="M203" si="21">A203</f>
        <v>15000</v>
      </c>
      <c r="N203" s="145"/>
      <c r="O203" s="75"/>
      <c r="P203" s="73"/>
    </row>
    <row r="204" spans="1:16" s="49" customFormat="1" ht="35.25" customHeight="1" x14ac:dyDescent="0.25">
      <c r="A204" s="152">
        <v>7500</v>
      </c>
      <c r="B204" s="152"/>
      <c r="C204" s="120" t="s">
        <v>145</v>
      </c>
      <c r="D204" s="121"/>
      <c r="E204" s="121"/>
      <c r="F204" s="121"/>
      <c r="G204" s="121"/>
      <c r="H204" s="121"/>
      <c r="I204" s="121"/>
      <c r="J204" s="121"/>
      <c r="K204" s="122"/>
      <c r="L204" s="37">
        <v>69220</v>
      </c>
      <c r="M204" s="144">
        <f t="shared" ref="M204" si="22">A204</f>
        <v>7500</v>
      </c>
      <c r="N204" s="145"/>
      <c r="O204" s="75"/>
      <c r="P204" s="73"/>
    </row>
    <row r="205" spans="1:16" ht="1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</row>
    <row r="206" spans="1:16" ht="21.75" customHeight="1" x14ac:dyDescent="0.25">
      <c r="A206" s="148" t="s">
        <v>53</v>
      </c>
      <c r="B206" s="148"/>
      <c r="C206" s="148"/>
      <c r="D206" s="148"/>
      <c r="E206" s="148"/>
      <c r="F206" s="148"/>
      <c r="G206" s="148"/>
      <c r="H206" s="148"/>
      <c r="I206" s="148"/>
      <c r="J206" s="148"/>
      <c r="K206" s="148"/>
      <c r="L206" s="149"/>
      <c r="M206" s="118">
        <f>M200+M201+M202+M203+M204</f>
        <v>54907.18</v>
      </c>
      <c r="N206" s="119"/>
    </row>
    <row r="207" spans="1:16" ht="1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</row>
    <row r="208" spans="1:16" ht="16.5" thickBot="1" x14ac:dyDescent="0.3">
      <c r="A208" s="117" t="s">
        <v>100</v>
      </c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</row>
    <row r="209" spans="1:14" ht="15.75" thickTop="1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</row>
    <row r="210" spans="1:14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</row>
    <row r="212" spans="1:14" ht="46.5" customHeight="1" x14ac:dyDescent="0.25">
      <c r="A212" s="40"/>
      <c r="B212" s="40"/>
      <c r="C212" s="81"/>
      <c r="D212" s="118">
        <f>J97</f>
        <v>115940.41000000032</v>
      </c>
      <c r="E212" s="119"/>
      <c r="F212" s="150" t="s">
        <v>101</v>
      </c>
      <c r="G212" s="151"/>
      <c r="H212" s="151"/>
      <c r="I212" s="151"/>
      <c r="J212" s="151"/>
      <c r="K212" s="151"/>
      <c r="L212" s="151"/>
      <c r="M212" s="151"/>
      <c r="N212" s="151"/>
    </row>
    <row r="213" spans="1:14" ht="42" customHeight="1" x14ac:dyDescent="0.25">
      <c r="A213" s="40"/>
      <c r="B213" s="40"/>
      <c r="C213" s="40"/>
      <c r="D213" s="44"/>
      <c r="E213" s="44"/>
      <c r="F213" s="44"/>
      <c r="G213" s="44"/>
      <c r="H213" s="44"/>
      <c r="I213" s="44"/>
      <c r="J213" s="44"/>
      <c r="K213" s="44"/>
      <c r="L213" s="40"/>
      <c r="M213" s="40"/>
      <c r="N213" s="40"/>
    </row>
    <row r="214" spans="1:14" ht="15.75" x14ac:dyDescent="0.25">
      <c r="A214" s="40"/>
      <c r="B214" s="40"/>
      <c r="C214" s="40"/>
      <c r="D214" s="147" t="s">
        <v>26</v>
      </c>
      <c r="E214" s="147"/>
      <c r="F214" s="147" t="s">
        <v>94</v>
      </c>
      <c r="G214" s="147"/>
      <c r="H214" s="147"/>
      <c r="I214" s="147"/>
      <c r="J214" s="147"/>
      <c r="K214" s="147"/>
      <c r="L214" s="40"/>
      <c r="M214" s="40"/>
      <c r="N214" s="40"/>
    </row>
    <row r="215" spans="1:14" ht="15.75" x14ac:dyDescent="0.25">
      <c r="A215" s="40"/>
      <c r="B215" s="40"/>
      <c r="C215" s="40"/>
      <c r="D215" s="42"/>
      <c r="E215" s="42"/>
      <c r="F215" s="42"/>
      <c r="G215" s="42"/>
      <c r="H215" s="42"/>
      <c r="I215" s="42"/>
      <c r="J215" s="42"/>
      <c r="K215" s="42"/>
      <c r="L215" s="40"/>
      <c r="M215" s="40"/>
      <c r="N215" s="40"/>
    </row>
    <row r="216" spans="1:14" ht="15.75" x14ac:dyDescent="0.25">
      <c r="A216" s="40"/>
      <c r="B216" s="40"/>
      <c r="C216" s="40"/>
      <c r="D216" s="169">
        <v>0</v>
      </c>
      <c r="E216" s="170"/>
      <c r="F216" s="124" t="s">
        <v>27</v>
      </c>
      <c r="G216" s="124"/>
      <c r="H216" s="124"/>
      <c r="I216" s="124"/>
      <c r="J216" s="124"/>
      <c r="K216" s="124"/>
      <c r="L216" s="40"/>
      <c r="M216" s="40"/>
      <c r="N216" s="40"/>
    </row>
    <row r="217" spans="1:14" ht="15.75" x14ac:dyDescent="0.25">
      <c r="A217" s="40"/>
      <c r="B217" s="40"/>
      <c r="C217" s="40"/>
      <c r="D217" s="169">
        <v>0</v>
      </c>
      <c r="E217" s="170"/>
      <c r="F217" s="124" t="s">
        <v>28</v>
      </c>
      <c r="G217" s="124"/>
      <c r="H217" s="124"/>
      <c r="I217" s="124"/>
      <c r="J217" s="124"/>
      <c r="K217" s="124"/>
      <c r="L217" s="40"/>
      <c r="M217" s="40"/>
      <c r="N217" s="40"/>
    </row>
    <row r="218" spans="1:14" ht="15.75" x14ac:dyDescent="0.25">
      <c r="A218" s="40"/>
      <c r="B218" s="40"/>
      <c r="C218" s="40"/>
      <c r="D218" s="136">
        <v>0</v>
      </c>
      <c r="E218" s="136"/>
      <c r="F218" s="124" t="s">
        <v>29</v>
      </c>
      <c r="G218" s="124"/>
      <c r="H218" s="124"/>
      <c r="I218" s="124"/>
      <c r="J218" s="124"/>
      <c r="K218" s="124"/>
      <c r="L218" s="40"/>
      <c r="M218" s="40"/>
      <c r="N218" s="40"/>
    </row>
    <row r="219" spans="1:14" ht="15.75" x14ac:dyDescent="0.25">
      <c r="A219" s="40"/>
      <c r="B219" s="40"/>
      <c r="C219" s="40"/>
      <c r="D219" s="136">
        <v>115940.41</v>
      </c>
      <c r="E219" s="136"/>
      <c r="F219" s="124" t="s">
        <v>30</v>
      </c>
      <c r="G219" s="124"/>
      <c r="H219" s="124"/>
      <c r="I219" s="124"/>
      <c r="J219" s="124"/>
      <c r="K219" s="124"/>
      <c r="L219" s="40"/>
      <c r="M219" s="40"/>
      <c r="N219" s="40"/>
    </row>
    <row r="220" spans="1:14" ht="15.75" customHeight="1" x14ac:dyDescent="0.25">
      <c r="A220" s="40"/>
      <c r="B220" s="40"/>
      <c r="C220" s="40"/>
      <c r="D220" s="136">
        <v>0</v>
      </c>
      <c r="E220" s="136"/>
      <c r="F220" s="124" t="s">
        <v>31</v>
      </c>
      <c r="G220" s="124"/>
      <c r="H220" s="124"/>
      <c r="I220" s="124"/>
      <c r="J220" s="124"/>
      <c r="K220" s="124"/>
      <c r="L220" s="40"/>
      <c r="M220" s="40"/>
      <c r="N220" s="40"/>
    </row>
    <row r="221" spans="1:14" x14ac:dyDescent="0.25">
      <c r="A221" s="40"/>
      <c r="B221" s="40"/>
      <c r="C221" s="40"/>
      <c r="D221" s="43"/>
      <c r="E221" s="43"/>
      <c r="F221" s="43"/>
      <c r="G221" s="43"/>
      <c r="H221" s="43"/>
      <c r="I221" s="43"/>
      <c r="J221" s="43"/>
      <c r="K221" s="43"/>
      <c r="L221" s="40"/>
      <c r="M221" s="40"/>
      <c r="N221" s="40"/>
    </row>
    <row r="222" spans="1:14" x14ac:dyDescent="0.25">
      <c r="A222" s="40"/>
      <c r="B222" s="40"/>
      <c r="C222" s="40"/>
      <c r="D222" s="43"/>
      <c r="E222" s="43"/>
      <c r="F222" s="43"/>
      <c r="G222" s="43"/>
      <c r="H222" s="43"/>
      <c r="I222" s="43"/>
      <c r="J222" s="43"/>
      <c r="K222" s="43"/>
      <c r="L222" s="40"/>
      <c r="M222" s="40"/>
      <c r="N222" s="40"/>
    </row>
    <row r="223" spans="1:14" ht="15.75" x14ac:dyDescent="0.25">
      <c r="A223" s="1"/>
      <c r="B223" s="1"/>
      <c r="C223" s="1"/>
      <c r="D223" s="147" t="s">
        <v>26</v>
      </c>
      <c r="E223" s="147"/>
      <c r="F223" s="147" t="s">
        <v>95</v>
      </c>
      <c r="G223" s="147"/>
      <c r="H223" s="147"/>
      <c r="I223" s="147"/>
      <c r="J223" s="147"/>
      <c r="K223" s="147"/>
      <c r="L223" s="1"/>
      <c r="M223" s="1"/>
      <c r="N223" s="1"/>
    </row>
    <row r="224" spans="1:14" ht="15.75" x14ac:dyDescent="0.25">
      <c r="A224" s="1"/>
      <c r="B224" s="1"/>
      <c r="C224" s="1"/>
      <c r="D224" s="42"/>
      <c r="E224" s="42"/>
      <c r="F224" s="42"/>
      <c r="G224" s="42"/>
      <c r="H224" s="42"/>
      <c r="I224" s="42"/>
      <c r="J224" s="42"/>
      <c r="K224" s="42"/>
      <c r="L224" s="1"/>
      <c r="M224" s="1"/>
      <c r="N224" s="1"/>
    </row>
    <row r="225" spans="1:14" ht="15" customHeight="1" x14ac:dyDescent="0.25">
      <c r="A225" s="1"/>
      <c r="B225" s="1"/>
      <c r="C225" s="1"/>
      <c r="D225" s="118"/>
      <c r="E225" s="167"/>
      <c r="F225" s="168"/>
      <c r="G225" s="168"/>
      <c r="H225" s="168"/>
      <c r="I225" s="168"/>
      <c r="J225" s="168"/>
      <c r="K225" s="168"/>
      <c r="L225" s="1"/>
      <c r="M225" s="1"/>
      <c r="N225" s="1"/>
    </row>
    <row r="226" spans="1:14" ht="15" customHeight="1" x14ac:dyDescent="0.25">
      <c r="A226" s="1"/>
      <c r="B226" s="1"/>
      <c r="C226" s="1"/>
      <c r="D226" s="118"/>
      <c r="E226" s="167"/>
      <c r="F226" s="168"/>
      <c r="G226" s="168"/>
      <c r="H226" s="168"/>
      <c r="I226" s="168"/>
      <c r="J226" s="168"/>
      <c r="K226" s="168"/>
      <c r="L226" s="1"/>
      <c r="M226" s="1"/>
      <c r="N226" s="1"/>
    </row>
    <row r="227" spans="1:14" ht="15" customHeight="1" x14ac:dyDescent="0.25">
      <c r="A227" s="1"/>
      <c r="B227" s="1"/>
      <c r="C227" s="1"/>
      <c r="D227" s="127"/>
      <c r="E227" s="127"/>
      <c r="F227" s="128"/>
      <c r="G227" s="129"/>
      <c r="H227" s="129"/>
      <c r="I227" s="129"/>
      <c r="J227" s="129"/>
      <c r="K227" s="130"/>
      <c r="L227" s="1"/>
      <c r="M227" s="1"/>
      <c r="N227" s="1"/>
    </row>
    <row r="228" spans="1:14" ht="15" customHeight="1" x14ac:dyDescent="0.25">
      <c r="A228" s="1"/>
      <c r="B228" s="1"/>
      <c r="C228" s="1"/>
      <c r="D228" s="127"/>
      <c r="E228" s="127"/>
      <c r="F228" s="128"/>
      <c r="G228" s="129"/>
      <c r="H228" s="129"/>
      <c r="I228" s="129"/>
      <c r="J228" s="129"/>
      <c r="K228" s="130"/>
      <c r="L228" s="1"/>
      <c r="M228" s="1"/>
      <c r="N228" s="1"/>
    </row>
    <row r="229" spans="1:14" ht="15.75" x14ac:dyDescent="0.25">
      <c r="A229" s="1"/>
      <c r="B229" s="1"/>
      <c r="C229" s="1"/>
      <c r="D229" s="127"/>
      <c r="E229" s="127"/>
      <c r="F229" s="128"/>
      <c r="G229" s="129"/>
      <c r="H229" s="129"/>
      <c r="I229" s="129"/>
      <c r="J229" s="129"/>
      <c r="K229" s="130"/>
      <c r="L229" s="1"/>
      <c r="M229" s="1"/>
      <c r="N229" s="1"/>
    </row>
    <row r="230" spans="1:14" ht="15.75" x14ac:dyDescent="0.25">
      <c r="A230" s="1"/>
      <c r="B230" s="1"/>
      <c r="C230" s="1"/>
      <c r="D230" s="127"/>
      <c r="E230" s="127"/>
      <c r="F230" s="128"/>
      <c r="G230" s="129"/>
      <c r="H230" s="129"/>
      <c r="I230" s="129"/>
      <c r="J230" s="129"/>
      <c r="K230" s="130"/>
      <c r="L230" s="1"/>
      <c r="M230" s="1"/>
      <c r="N230" s="1"/>
    </row>
    <row r="231" spans="1:14" ht="15.75" x14ac:dyDescent="0.25">
      <c r="A231" s="1"/>
      <c r="B231" s="1"/>
      <c r="C231" s="1"/>
      <c r="D231" s="127"/>
      <c r="E231" s="127"/>
      <c r="F231" s="128"/>
      <c r="G231" s="129"/>
      <c r="H231" s="129"/>
      <c r="I231" s="129"/>
      <c r="J231" s="129"/>
      <c r="K231" s="130"/>
      <c r="L231" s="1"/>
      <c r="M231" s="1"/>
      <c r="N231" s="1"/>
    </row>
    <row r="232" spans="1:14" ht="15.75" x14ac:dyDescent="0.25">
      <c r="A232" s="1"/>
      <c r="B232" s="1"/>
      <c r="C232" s="1"/>
      <c r="D232" s="127"/>
      <c r="E232" s="127"/>
      <c r="F232" s="128"/>
      <c r="G232" s="129"/>
      <c r="H232" s="129"/>
      <c r="I232" s="129"/>
      <c r="J232" s="129"/>
      <c r="K232" s="130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37"/>
      <c r="E235" s="138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</sheetData>
  <mergeCells count="379">
    <mergeCell ref="I164:K164"/>
    <mergeCell ref="E162:H162"/>
    <mergeCell ref="E161:H161"/>
    <mergeCell ref="A166:B166"/>
    <mergeCell ref="A172:B172"/>
    <mergeCell ref="E172:H172"/>
    <mergeCell ref="I172:K172"/>
    <mergeCell ref="A181:N181"/>
    <mergeCell ref="A119:B119"/>
    <mergeCell ref="E119:H119"/>
    <mergeCell ref="I119:K119"/>
    <mergeCell ref="M119:N119"/>
    <mergeCell ref="E164:H164"/>
    <mergeCell ref="A163:B163"/>
    <mergeCell ref="E163:H163"/>
    <mergeCell ref="I163:K163"/>
    <mergeCell ref="M167:N170"/>
    <mergeCell ref="M164:N164"/>
    <mergeCell ref="M122:N122"/>
    <mergeCell ref="A164:B164"/>
    <mergeCell ref="A160:B160"/>
    <mergeCell ref="E160:H160"/>
    <mergeCell ref="I139:K139"/>
    <mergeCell ref="E139:H139"/>
    <mergeCell ref="M135:N135"/>
    <mergeCell ref="M133:N133"/>
    <mergeCell ref="A132:B132"/>
    <mergeCell ref="A133:B133"/>
    <mergeCell ref="E133:H133"/>
    <mergeCell ref="M121:N121"/>
    <mergeCell ref="M125:N125"/>
    <mergeCell ref="M123:N123"/>
    <mergeCell ref="A127:L127"/>
    <mergeCell ref="D71:G71"/>
    <mergeCell ref="I71:K71"/>
    <mergeCell ref="J95:L95"/>
    <mergeCell ref="L78:N78"/>
    <mergeCell ref="C86:L86"/>
    <mergeCell ref="M154:N154"/>
    <mergeCell ref="L159:L160"/>
    <mergeCell ref="M159:N160"/>
    <mergeCell ref="I159:K159"/>
    <mergeCell ref="E108:H108"/>
    <mergeCell ref="I108:K108"/>
    <mergeCell ref="M108:N108"/>
    <mergeCell ref="E111:H111"/>
    <mergeCell ref="I111:K111"/>
    <mergeCell ref="M111:N111"/>
    <mergeCell ref="M110:N110"/>
    <mergeCell ref="E142:H142"/>
    <mergeCell ref="I142:K142"/>
    <mergeCell ref="E143:H143"/>
    <mergeCell ref="I143:K143"/>
    <mergeCell ref="E152:H152"/>
    <mergeCell ref="I152:K152"/>
    <mergeCell ref="E153:H153"/>
    <mergeCell ref="D72:G72"/>
    <mergeCell ref="I72:K72"/>
    <mergeCell ref="C90:I90"/>
    <mergeCell ref="C93:I93"/>
    <mergeCell ref="J98:L98"/>
    <mergeCell ref="A102:N102"/>
    <mergeCell ref="A105:B105"/>
    <mergeCell ref="M105:N105"/>
    <mergeCell ref="M104:N104"/>
    <mergeCell ref="C98:I98"/>
    <mergeCell ref="I104:K104"/>
    <mergeCell ref="C94:I94"/>
    <mergeCell ref="J90:L90"/>
    <mergeCell ref="E104:H104"/>
    <mergeCell ref="J91:L91"/>
    <mergeCell ref="J94:L94"/>
    <mergeCell ref="C95:I95"/>
    <mergeCell ref="I73:K73"/>
    <mergeCell ref="D73:G73"/>
    <mergeCell ref="I82:K82"/>
    <mergeCell ref="C89:I89"/>
    <mergeCell ref="J88:L88"/>
    <mergeCell ref="I83:K83"/>
    <mergeCell ref="C97:I97"/>
    <mergeCell ref="D80:K80"/>
    <mergeCell ref="L29:N29"/>
    <mergeCell ref="D77:H77"/>
    <mergeCell ref="D78:H78"/>
    <mergeCell ref="D82:H82"/>
    <mergeCell ref="D83:H83"/>
    <mergeCell ref="I42:K42"/>
    <mergeCell ref="M118:N118"/>
    <mergeCell ref="A116:N116"/>
    <mergeCell ref="A135:L135"/>
    <mergeCell ref="A130:N130"/>
    <mergeCell ref="I68:K68"/>
    <mergeCell ref="E118:H118"/>
    <mergeCell ref="D46:G46"/>
    <mergeCell ref="J89:L89"/>
    <mergeCell ref="E105:H105"/>
    <mergeCell ref="D37:K37"/>
    <mergeCell ref="D38:K38"/>
    <mergeCell ref="D64:K64"/>
    <mergeCell ref="D65:K65"/>
    <mergeCell ref="D75:K75"/>
    <mergeCell ref="I77:K77"/>
    <mergeCell ref="I78:K78"/>
    <mergeCell ref="D40:G40"/>
    <mergeCell ref="D41:G41"/>
    <mergeCell ref="I40:K40"/>
    <mergeCell ref="I41:K41"/>
    <mergeCell ref="I67:K67"/>
    <mergeCell ref="D43:G43"/>
    <mergeCell ref="I44:K44"/>
    <mergeCell ref="I43:K43"/>
    <mergeCell ref="D44:G44"/>
    <mergeCell ref="I46:K46"/>
    <mergeCell ref="D42:G42"/>
    <mergeCell ref="D45:G45"/>
    <mergeCell ref="I57:K57"/>
    <mergeCell ref="D60:G60"/>
    <mergeCell ref="I60:K60"/>
    <mergeCell ref="D61:G61"/>
    <mergeCell ref="I61:K61"/>
    <mergeCell ref="I45:K45"/>
    <mergeCell ref="I47:K47"/>
    <mergeCell ref="D48:G48"/>
    <mergeCell ref="D47:G47"/>
    <mergeCell ref="D59:G59"/>
    <mergeCell ref="I59:K59"/>
    <mergeCell ref="D67:G67"/>
    <mergeCell ref="I48:K48"/>
    <mergeCell ref="D69:G69"/>
    <mergeCell ref="I69:K69"/>
    <mergeCell ref="D68:G68"/>
    <mergeCell ref="D70:G70"/>
    <mergeCell ref="D51:G51"/>
    <mergeCell ref="I51:K51"/>
    <mergeCell ref="D52:G52"/>
    <mergeCell ref="I52:K52"/>
    <mergeCell ref="D53:G53"/>
    <mergeCell ref="I53:K53"/>
    <mergeCell ref="D54:G54"/>
    <mergeCell ref="I54:K54"/>
    <mergeCell ref="D56:G56"/>
    <mergeCell ref="I56:K56"/>
    <mergeCell ref="D57:G57"/>
    <mergeCell ref="D58:G58"/>
    <mergeCell ref="I58:K58"/>
    <mergeCell ref="I70:K70"/>
    <mergeCell ref="J93:L93"/>
    <mergeCell ref="C88:I88"/>
    <mergeCell ref="E124:H124"/>
    <mergeCell ref="I124:K124"/>
    <mergeCell ref="A125:B125"/>
    <mergeCell ref="E125:H125"/>
    <mergeCell ref="I125:K125"/>
    <mergeCell ref="C92:I92"/>
    <mergeCell ref="A104:B104"/>
    <mergeCell ref="I105:K105"/>
    <mergeCell ref="E109:H109"/>
    <mergeCell ref="I109:K109"/>
    <mergeCell ref="J92:L92"/>
    <mergeCell ref="C91:I91"/>
    <mergeCell ref="A120:B120"/>
    <mergeCell ref="E120:H120"/>
    <mergeCell ref="I120:K120"/>
    <mergeCell ref="A122:B122"/>
    <mergeCell ref="E122:H122"/>
    <mergeCell ref="I122:K122"/>
    <mergeCell ref="A123:B123"/>
    <mergeCell ref="E123:H123"/>
    <mergeCell ref="I123:K123"/>
    <mergeCell ref="A124:B124"/>
    <mergeCell ref="C96:I96"/>
    <mergeCell ref="J96:L96"/>
    <mergeCell ref="M127:N127"/>
    <mergeCell ref="A106:B106"/>
    <mergeCell ref="E106:H106"/>
    <mergeCell ref="I106:K106"/>
    <mergeCell ref="M106:N106"/>
    <mergeCell ref="A110:B110"/>
    <mergeCell ref="E110:H110"/>
    <mergeCell ref="I110:K110"/>
    <mergeCell ref="A114:L114"/>
    <mergeCell ref="M114:N114"/>
    <mergeCell ref="A118:B118"/>
    <mergeCell ref="M120:N120"/>
    <mergeCell ref="A139:B139"/>
    <mergeCell ref="M139:N139"/>
    <mergeCell ref="A121:B121"/>
    <mergeCell ref="E121:H121"/>
    <mergeCell ref="I121:K121"/>
    <mergeCell ref="A107:B107"/>
    <mergeCell ref="E107:H107"/>
    <mergeCell ref="I107:K107"/>
    <mergeCell ref="M107:N107"/>
    <mergeCell ref="A112:B112"/>
    <mergeCell ref="A108:B108"/>
    <mergeCell ref="M124:N124"/>
    <mergeCell ref="A109:B109"/>
    <mergeCell ref="M109:N109"/>
    <mergeCell ref="A111:B111"/>
    <mergeCell ref="E112:H112"/>
    <mergeCell ref="I112:K112"/>
    <mergeCell ref="M112:N112"/>
    <mergeCell ref="A137:N137"/>
    <mergeCell ref="I118:K118"/>
    <mergeCell ref="I132:K132"/>
    <mergeCell ref="E132:H132"/>
    <mergeCell ref="M132:N132"/>
    <mergeCell ref="I133:K133"/>
    <mergeCell ref="M163:N163"/>
    <mergeCell ref="E155:H155"/>
    <mergeCell ref="I155:K155"/>
    <mergeCell ref="I150:K150"/>
    <mergeCell ref="A154:B154"/>
    <mergeCell ref="E154:H154"/>
    <mergeCell ref="I154:K154"/>
    <mergeCell ref="A155:B155"/>
    <mergeCell ref="L161:L162"/>
    <mergeCell ref="I153:K153"/>
    <mergeCell ref="I162:K162"/>
    <mergeCell ref="A159:B159"/>
    <mergeCell ref="E159:H159"/>
    <mergeCell ref="A161:B161"/>
    <mergeCell ref="E150:H150"/>
    <mergeCell ref="M152:N152"/>
    <mergeCell ref="I160:K160"/>
    <mergeCell ref="I161:K161"/>
    <mergeCell ref="A162:B162"/>
    <mergeCell ref="A158:B158"/>
    <mergeCell ref="E158:H158"/>
    <mergeCell ref="I158:K158"/>
    <mergeCell ref="L157:L158"/>
    <mergeCell ref="M157:N158"/>
    <mergeCell ref="D227:E227"/>
    <mergeCell ref="F227:K227"/>
    <mergeCell ref="D220:E220"/>
    <mergeCell ref="A169:B169"/>
    <mergeCell ref="E169:H169"/>
    <mergeCell ref="I169:K169"/>
    <mergeCell ref="D223:E223"/>
    <mergeCell ref="F223:K223"/>
    <mergeCell ref="D225:E225"/>
    <mergeCell ref="F225:K225"/>
    <mergeCell ref="D226:E226"/>
    <mergeCell ref="F226:K226"/>
    <mergeCell ref="F218:K218"/>
    <mergeCell ref="A171:B171"/>
    <mergeCell ref="E171:H171"/>
    <mergeCell ref="I171:K171"/>
    <mergeCell ref="C199:K199"/>
    <mergeCell ref="F214:K214"/>
    <mergeCell ref="D219:E219"/>
    <mergeCell ref="F219:K219"/>
    <mergeCell ref="D216:E216"/>
    <mergeCell ref="F216:K216"/>
    <mergeCell ref="D217:E217"/>
    <mergeCell ref="F217:K217"/>
    <mergeCell ref="E29:G29"/>
    <mergeCell ref="J97:L97"/>
    <mergeCell ref="M161:N162"/>
    <mergeCell ref="C191:K191"/>
    <mergeCell ref="M192:N192"/>
    <mergeCell ref="A194:L194"/>
    <mergeCell ref="E183:H183"/>
    <mergeCell ref="E184:H184"/>
    <mergeCell ref="A192:B192"/>
    <mergeCell ref="A157:B157"/>
    <mergeCell ref="E157:H157"/>
    <mergeCell ref="I141:K141"/>
    <mergeCell ref="E141:H141"/>
    <mergeCell ref="A141:B141"/>
    <mergeCell ref="M166:N166"/>
    <mergeCell ref="A167:B167"/>
    <mergeCell ref="E167:H167"/>
    <mergeCell ref="I167:K167"/>
    <mergeCell ref="M171:N171"/>
    <mergeCell ref="A150:B150"/>
    <mergeCell ref="E156:H156"/>
    <mergeCell ref="I156:K156"/>
    <mergeCell ref="A156:B156"/>
    <mergeCell ref="L167:L170"/>
    <mergeCell ref="M199:N199"/>
    <mergeCell ref="M200:N200"/>
    <mergeCell ref="M186:N186"/>
    <mergeCell ref="A186:L186"/>
    <mergeCell ref="M206:N206"/>
    <mergeCell ref="A208:N208"/>
    <mergeCell ref="D212:E212"/>
    <mergeCell ref="D214:E214"/>
    <mergeCell ref="A206:L206"/>
    <mergeCell ref="F212:N212"/>
    <mergeCell ref="M204:N204"/>
    <mergeCell ref="M201:N201"/>
    <mergeCell ref="M202:N202"/>
    <mergeCell ref="M203:N203"/>
    <mergeCell ref="A200:B200"/>
    <mergeCell ref="A191:B191"/>
    <mergeCell ref="A204:B204"/>
    <mergeCell ref="C204:K204"/>
    <mergeCell ref="A201:B201"/>
    <mergeCell ref="C201:K201"/>
    <mergeCell ref="A202:B202"/>
    <mergeCell ref="C202:K202"/>
    <mergeCell ref="A203:B203"/>
    <mergeCell ref="C203:K203"/>
    <mergeCell ref="A177:L177"/>
    <mergeCell ref="A173:B173"/>
    <mergeCell ref="E173:H173"/>
    <mergeCell ref="I173:K173"/>
    <mergeCell ref="M173:N173"/>
    <mergeCell ref="A174:B174"/>
    <mergeCell ref="E174:H174"/>
    <mergeCell ref="I174:K174"/>
    <mergeCell ref="M174:N174"/>
    <mergeCell ref="M172:N172"/>
    <mergeCell ref="A170:B170"/>
    <mergeCell ref="E170:H170"/>
    <mergeCell ref="I170:K170"/>
    <mergeCell ref="A165:B165"/>
    <mergeCell ref="E165:H165"/>
    <mergeCell ref="I165:K165"/>
    <mergeCell ref="A168:B168"/>
    <mergeCell ref="E168:H168"/>
    <mergeCell ref="I168:K168"/>
    <mergeCell ref="E166:H166"/>
    <mergeCell ref="I166:K166"/>
    <mergeCell ref="D235:E235"/>
    <mergeCell ref="D229:E229"/>
    <mergeCell ref="F229:K229"/>
    <mergeCell ref="D230:E230"/>
    <mergeCell ref="F230:K230"/>
    <mergeCell ref="D231:E231"/>
    <mergeCell ref="F231:K231"/>
    <mergeCell ref="D232:E232"/>
    <mergeCell ref="F232:K232"/>
    <mergeCell ref="A184:B184"/>
    <mergeCell ref="A197:N197"/>
    <mergeCell ref="M194:N194"/>
    <mergeCell ref="C192:K192"/>
    <mergeCell ref="M191:N191"/>
    <mergeCell ref="F220:K220"/>
    <mergeCell ref="M153:N153"/>
    <mergeCell ref="A199:B199"/>
    <mergeCell ref="D228:E228"/>
    <mergeCell ref="F228:K228"/>
    <mergeCell ref="A175:B175"/>
    <mergeCell ref="E175:H175"/>
    <mergeCell ref="I175:K175"/>
    <mergeCell ref="M175:N175"/>
    <mergeCell ref="M184:N184"/>
    <mergeCell ref="I184:K184"/>
    <mergeCell ref="M177:N177"/>
    <mergeCell ref="M165:N165"/>
    <mergeCell ref="C200:K200"/>
    <mergeCell ref="D218:E218"/>
    <mergeCell ref="A189:N189"/>
    <mergeCell ref="A183:B183"/>
    <mergeCell ref="I183:K183"/>
    <mergeCell ref="M183:N183"/>
    <mergeCell ref="I157:K157"/>
    <mergeCell ref="A140:B140"/>
    <mergeCell ref="E140:H140"/>
    <mergeCell ref="I140:K140"/>
    <mergeCell ref="M140:N140"/>
    <mergeCell ref="M141:N141"/>
    <mergeCell ref="A148:N148"/>
    <mergeCell ref="A143:B143"/>
    <mergeCell ref="M150:N150"/>
    <mergeCell ref="A151:B151"/>
    <mergeCell ref="E151:H151"/>
    <mergeCell ref="I151:K151"/>
    <mergeCell ref="M151:N151"/>
    <mergeCell ref="M142:N143"/>
    <mergeCell ref="A145:L145"/>
    <mergeCell ref="M145:N145"/>
    <mergeCell ref="L155:L156"/>
    <mergeCell ref="M155:N156"/>
    <mergeCell ref="A152:B152"/>
    <mergeCell ref="A153:B153"/>
    <mergeCell ref="A142:B142"/>
  </mergeCells>
  <phoneticPr fontId="0" type="noConversion"/>
  <pageMargins left="0.39370078740157483" right="0.39370078740157483" top="0.35433070866141736" bottom="0.35433070866141736" header="0.31496062992125984" footer="0.31496062992125984"/>
  <pageSetup paperSize="9" scale="81" fitToHeight="0" orientation="landscape" r:id="rId1"/>
  <rowBreaks count="9" manualBreakCount="9">
    <brk id="34" max="13" man="1"/>
    <brk id="74" max="13" man="1"/>
    <brk id="84" max="13" man="1"/>
    <brk id="101" max="13" man="1"/>
    <brk id="119" max="13" man="1"/>
    <brk id="160" max="13" man="1"/>
    <brk id="179" max="13" man="1"/>
    <brk id="196" max="13" man="1"/>
    <brk id="20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Avanzo 2018</vt:lpstr>
      <vt:lpstr>'Avanzo 2018'!Area_stampa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Canavese</dc:creator>
  <cp:lastModifiedBy>Luciana Baretto</cp:lastModifiedBy>
  <cp:lastPrinted>2019-02-25T08:23:44Z</cp:lastPrinted>
  <dcterms:created xsi:type="dcterms:W3CDTF">2012-01-14T10:57:47Z</dcterms:created>
  <dcterms:modified xsi:type="dcterms:W3CDTF">2019-05-20T12:41:06Z</dcterms:modified>
</cp:coreProperties>
</file>